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X:\Miller\Asphalt Pavement\447\Spreadsheets\1st QTR 2023\"/>
    </mc:Choice>
  </mc:AlternateContent>
  <xr:revisionPtr revIDLastSave="0" documentId="8_{4E813099-A664-449E-BE5C-1F1069730F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Jt Core PF Calc" sheetId="1" r:id="rId1"/>
  </sheets>
  <definedNames>
    <definedName name="_xlnm.Print_Area" localSheetId="0">'Jt Core PF Calc'!$A$1:$J$77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S67" i="1"/>
  <c r="E18" i="1" l="1"/>
  <c r="F13" i="1"/>
  <c r="S68" i="1" l="1"/>
  <c r="O124" i="1"/>
  <c r="O64" i="1"/>
  <c r="O80" i="1"/>
  <c r="O96" i="1"/>
  <c r="O112" i="1"/>
  <c r="O68" i="1"/>
  <c r="O84" i="1"/>
  <c r="O100" i="1"/>
  <c r="O116" i="1"/>
  <c r="O57" i="1"/>
  <c r="O72" i="1"/>
  <c r="O88" i="1"/>
  <c r="O104" i="1"/>
  <c r="O120" i="1"/>
  <c r="P255" i="1"/>
  <c r="O60" i="1"/>
  <c r="O76" i="1"/>
  <c r="O92" i="1"/>
  <c r="O108" i="1"/>
  <c r="O128" i="1"/>
  <c r="O132" i="1"/>
  <c r="O136" i="1"/>
  <c r="O140" i="1"/>
  <c r="O144" i="1"/>
  <c r="O148" i="1"/>
  <c r="O152" i="1"/>
  <c r="P156" i="1"/>
  <c r="P160" i="1"/>
  <c r="P164" i="1"/>
  <c r="P168" i="1"/>
  <c r="P172" i="1"/>
  <c r="P176" i="1"/>
  <c r="P180" i="1"/>
  <c r="P184" i="1"/>
  <c r="P188" i="1"/>
  <c r="P192" i="1"/>
  <c r="P196" i="1"/>
  <c r="P200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O58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P157" i="1"/>
  <c r="P161" i="1"/>
  <c r="P165" i="1"/>
  <c r="P169" i="1"/>
  <c r="P173" i="1"/>
  <c r="P177" i="1"/>
  <c r="P181" i="1"/>
  <c r="P185" i="1"/>
  <c r="P189" i="1"/>
  <c r="P193" i="1"/>
  <c r="P197" i="1"/>
  <c r="P201" i="1"/>
  <c r="P205" i="1"/>
  <c r="P209" i="1"/>
  <c r="P213" i="1"/>
  <c r="P217" i="1"/>
  <c r="P221" i="1"/>
  <c r="P225" i="1"/>
  <c r="P229" i="1"/>
  <c r="P233" i="1"/>
  <c r="P237" i="1"/>
  <c r="P241" i="1"/>
  <c r="P245" i="1"/>
  <c r="P249" i="1"/>
  <c r="P253" i="1"/>
  <c r="O56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P158" i="1"/>
  <c r="P162" i="1"/>
  <c r="P166" i="1"/>
  <c r="P170" i="1"/>
  <c r="P174" i="1"/>
  <c r="P178" i="1"/>
  <c r="P182" i="1"/>
  <c r="P186" i="1"/>
  <c r="P190" i="1"/>
  <c r="P194" i="1"/>
  <c r="P198" i="1"/>
  <c r="P202" i="1"/>
  <c r="P206" i="1"/>
  <c r="P210" i="1"/>
  <c r="P214" i="1"/>
  <c r="P218" i="1"/>
  <c r="P222" i="1"/>
  <c r="P226" i="1"/>
  <c r="P230" i="1"/>
  <c r="P234" i="1"/>
  <c r="P238" i="1"/>
  <c r="P242" i="1"/>
  <c r="P246" i="1"/>
  <c r="P250" i="1"/>
  <c r="P254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P159" i="1"/>
  <c r="P163" i="1"/>
  <c r="P167" i="1"/>
  <c r="P171" i="1"/>
  <c r="P175" i="1"/>
  <c r="P179" i="1"/>
  <c r="P183" i="1"/>
  <c r="P187" i="1"/>
  <c r="P191" i="1"/>
  <c r="P195" i="1"/>
  <c r="P199" i="1"/>
  <c r="P203" i="1"/>
  <c r="P207" i="1"/>
  <c r="P211" i="1"/>
  <c r="P215" i="1"/>
  <c r="P219" i="1"/>
  <c r="P223" i="1"/>
  <c r="P227" i="1"/>
  <c r="P231" i="1"/>
  <c r="P235" i="1"/>
  <c r="P239" i="1"/>
  <c r="P243" i="1"/>
  <c r="P247" i="1"/>
  <c r="P251" i="1"/>
  <c r="S61" i="1" l="1"/>
  <c r="S62" i="1" s="1"/>
  <c r="T62" i="1" s="1"/>
  <c r="T63" i="1"/>
  <c r="T61" i="1" l="1"/>
  <c r="S63" i="1" s="1"/>
  <c r="F14" i="1" s="1"/>
  <c r="F15" i="1" s="1"/>
  <c r="F16" i="1" l="1"/>
  <c r="U56" i="1" s="1"/>
  <c r="F17" i="1" l="1"/>
  <c r="U58" i="1"/>
</calcChain>
</file>

<file path=xl/sharedStrings.xml><?xml version="1.0" encoding="utf-8"?>
<sst xmlns="http://schemas.openxmlformats.org/spreadsheetml/2006/main" count="44" uniqueCount="40">
  <si>
    <t xml:space="preserve">PWT </t>
  </si>
  <si>
    <t>N:</t>
  </si>
  <si>
    <t>X:</t>
  </si>
  <si>
    <t>S:</t>
  </si>
  <si>
    <t>QL:</t>
  </si>
  <si>
    <t>(+) PWT:</t>
  </si>
  <si>
    <t>(-) PWT:</t>
  </si>
  <si>
    <t>PWT:</t>
  </si>
  <si>
    <t>Pay Factor:</t>
  </si>
  <si>
    <t>Normal</t>
  </si>
  <si>
    <t>Subset</t>
  </si>
  <si>
    <t xml:space="preserve">Upper </t>
  </si>
  <si>
    <t xml:space="preserve">Lower </t>
  </si>
  <si>
    <t>Pay Factor</t>
  </si>
  <si>
    <r>
      <t xml:space="preserve">PWT </t>
    </r>
    <r>
      <rPr>
        <sz val="11"/>
        <color theme="1"/>
        <rFont val="Calibri"/>
        <family val="2"/>
      </rPr>
      <t xml:space="preserve">≥  </t>
    </r>
  </si>
  <si>
    <t>PWT =</t>
  </si>
  <si>
    <r>
      <t>PWT =</t>
    </r>
    <r>
      <rPr>
        <sz val="11"/>
        <color theme="1"/>
        <rFont val="Calibri"/>
        <family val="2"/>
      </rPr>
      <t xml:space="preserve"> </t>
    </r>
  </si>
  <si>
    <r>
      <t xml:space="preserve">PWT </t>
    </r>
    <r>
      <rPr>
        <sz val="11"/>
        <color theme="1"/>
        <rFont val="Calibri"/>
        <family val="2"/>
      </rPr>
      <t xml:space="preserve">≤  </t>
    </r>
  </si>
  <si>
    <t>Project Number:</t>
  </si>
  <si>
    <t>Item Number:</t>
  </si>
  <si>
    <t>JMF Number:</t>
  </si>
  <si>
    <t>Contractor:</t>
  </si>
  <si>
    <t>Signature:</t>
  </si>
  <si>
    <t>Date:</t>
  </si>
  <si>
    <t>Core #</t>
  </si>
  <si>
    <t>Density</t>
  </si>
  <si>
    <t>C/R/S:</t>
  </si>
  <si>
    <t>PWT</t>
  </si>
  <si>
    <t>Pulled from Table based on calculation</t>
  </si>
  <si>
    <t>PWT+1</t>
  </si>
  <si>
    <t>Pulled from Table to interpolate</t>
  </si>
  <si>
    <t>Interpolated</t>
  </si>
  <si>
    <t># of cores with densities</t>
  </si>
  <si>
    <t>Count</t>
  </si>
  <si>
    <t>&gt;=92.0</t>
  </si>
  <si>
    <t>&lt;92.0</t>
  </si>
  <si>
    <t>% Density</t>
  </si>
  <si>
    <t>447/SS806 ASPHALT CONCRETE WITH JOINT DENSITY</t>
  </si>
  <si>
    <t>PAY FACTOR CALCULATOR</t>
  </si>
  <si>
    <t>Lower Spec Limit - %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</si>
</sst>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2" xfId="0" applyBorder="1" applyAlignment="1" applyProtection="1">
      <alignment horizontal="righ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right"/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1" applyNumberFormat="1" applyFont="1" applyFill="1" applyAlignment="1" applyProtection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9" xfId="0" applyBorder="1" applyAlignment="1">
      <alignment horizontal="right"/>
    </xf>
    <xf numFmtId="165" fontId="0" fillId="0" borderId="9" xfId="0" applyNumberFormat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44" fontId="0" fillId="0" borderId="0" xfId="2" applyFont="1" applyFill="1" applyProtection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0" fillId="0" borderId="0" xfId="1" applyNumberFormat="1" applyFont="1" applyProtection="1"/>
    <xf numFmtId="0" fontId="0" fillId="5" borderId="0" xfId="0" applyFill="1"/>
    <xf numFmtId="2" fontId="2" fillId="0" borderId="0" xfId="1" applyNumberFormat="1" applyFont="1" applyProtection="1"/>
    <xf numFmtId="2" fontId="0" fillId="0" borderId="0" xfId="0" applyNumberFormat="1"/>
    <xf numFmtId="165" fontId="0" fillId="6" borderId="0" xfId="1" applyNumberFormat="1" applyFont="1" applyFill="1" applyBorder="1" applyAlignment="1" applyProtection="1">
      <alignment horizontal="center"/>
      <protection locked="0"/>
    </xf>
    <xf numFmtId="165" fontId="0" fillId="6" borderId="0" xfId="1" applyNumberFormat="1" applyFont="1" applyFill="1" applyAlignment="1" applyProtection="1">
      <alignment horizontal="center"/>
      <protection locked="0"/>
    </xf>
    <xf numFmtId="165" fontId="0" fillId="6" borderId="0" xfId="0" applyNumberFormat="1" applyFill="1" applyAlignment="1" applyProtection="1">
      <alignment horizontal="center"/>
      <protection locked="0"/>
    </xf>
    <xf numFmtId="0" fontId="10" fillId="0" borderId="0" xfId="0" applyFont="1" applyAlignment="1">
      <alignment vertical="center" wrapText="1"/>
    </xf>
    <xf numFmtId="165" fontId="0" fillId="0" borderId="0" xfId="1" applyNumberFormat="1" applyFont="1" applyProtection="1"/>
    <xf numFmtId="2" fontId="0" fillId="0" borderId="13" xfId="1" applyNumberFormat="1" applyFont="1" applyBorder="1" applyProtection="1">
      <protection hidden="1"/>
    </xf>
    <xf numFmtId="2" fontId="0" fillId="0" borderId="15" xfId="1" applyNumberFormat="1" applyFont="1" applyBorder="1" applyProtection="1">
      <protection hidden="1"/>
    </xf>
    <xf numFmtId="2" fontId="0" fillId="0" borderId="17" xfId="1" applyNumberFormat="1" applyFont="1" applyBorder="1" applyProtection="1">
      <protection hidden="1"/>
    </xf>
    <xf numFmtId="165" fontId="2" fillId="0" borderId="1" xfId="1" applyNumberFormat="1" applyFont="1" applyFill="1" applyBorder="1" applyProtection="1"/>
    <xf numFmtId="0" fontId="2" fillId="7" borderId="19" xfId="0" applyFont="1" applyFill="1" applyBorder="1" applyAlignment="1" applyProtection="1">
      <alignment horizontal="center"/>
      <protection locked="0"/>
    </xf>
    <xf numFmtId="0" fontId="2" fillId="7" borderId="20" xfId="0" applyFont="1" applyFill="1" applyBorder="1" applyAlignment="1" applyProtection="1">
      <alignment horizontal="center"/>
      <protection locked="0"/>
    </xf>
    <xf numFmtId="0" fontId="2" fillId="7" borderId="2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0" fillId="6" borderId="0" xfId="0" applyNumberFormat="1" applyFill="1" applyAlignment="1" applyProtection="1">
      <alignment horizontal="center" vertic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PWT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37539788730842E-2"/>
          <c:y val="0.14254262936608963"/>
          <c:w val="0.90724928761825785"/>
          <c:h val="0.68055576850455834"/>
        </c:manualLayout>
      </c:layout>
      <c:areaChart>
        <c:grouping val="stacked"/>
        <c:varyColors val="0"/>
        <c:ser>
          <c:idx val="0"/>
          <c:order val="0"/>
          <c:tx>
            <c:v>Out of Spec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'Jt Core PF Calc'!$N$56:$N$256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'Jt Core PF Calc'!$O$56:$O$256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B-4D47-A6EF-CCD3703BD1CA}"/>
            </c:ext>
          </c:extLst>
        </c:ser>
        <c:ser>
          <c:idx val="1"/>
          <c:order val="1"/>
          <c:tx>
            <c:v>In Spec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'Jt Core PF Calc'!$N$56:$N$256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'Jt Core PF Calc'!$P$56:$P$256</c:f>
              <c:numCache>
                <c:formatCode>General</c:formatCode>
                <c:ptCount val="201"/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B-4D47-A6EF-CCD3703B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32912"/>
        <c:axId val="149345320"/>
      </c:areaChart>
      <c:catAx>
        <c:axId val="14933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Density (%)</a:t>
                </a:r>
              </a:p>
            </c:rich>
          </c:tx>
          <c:layout>
            <c:manualLayout>
              <c:xMode val="edge"/>
              <c:yMode val="edge"/>
              <c:x val="0.4476787681893965"/>
              <c:y val="0.91575359477690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45320"/>
        <c:crosses val="autoZero"/>
        <c:auto val="1"/>
        <c:lblAlgn val="ctr"/>
        <c:lblOffset val="100"/>
        <c:tickLblSkip val="10"/>
        <c:noMultiLvlLbl val="0"/>
      </c:catAx>
      <c:valAx>
        <c:axId val="149345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933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07476720403728"/>
          <c:y val="0.18767326549241928"/>
          <c:w val="0.14432404332569057"/>
          <c:h val="0.12031825270908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702470</xdr:colOff>
      <xdr:row>10</xdr:row>
      <xdr:rowOff>178594</xdr:rowOff>
    </xdr:from>
    <xdr:to>
      <xdr:col>7</xdr:col>
      <xdr:colOff>568168</xdr:colOff>
      <xdr:row>13</xdr:row>
      <xdr:rowOff>111284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2817" t="1979" r="2817" b="-1979"/>
        <a:stretch/>
      </xdr:blipFill>
      <xdr:spPr>
        <a:xfrm>
          <a:off x="5119689" y="2536032"/>
          <a:ext cx="676275" cy="481330"/>
        </a:xfrm>
        <a:prstGeom prst="rect">
          <a:avLst/>
        </a:prstGeom>
      </xdr:spPr>
    </xdr:pic>
    <xdr:clientData/>
  </xdr:twoCellAnchor>
  <xdr:twoCellAnchor editAs="oneCell">
    <xdr:from>
      <xdr:col>6</xdr:col>
      <xdr:colOff>416720</xdr:colOff>
      <xdr:row>6</xdr:row>
      <xdr:rowOff>154783</xdr:rowOff>
    </xdr:from>
    <xdr:to>
      <xdr:col>8</xdr:col>
      <xdr:colOff>209234</xdr:colOff>
      <xdr:row>10</xdr:row>
      <xdr:rowOff>56675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3939" y="1726408"/>
          <a:ext cx="1236980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547687</xdr:colOff>
      <xdr:row>14</xdr:row>
      <xdr:rowOff>47626</xdr:rowOff>
    </xdr:from>
    <xdr:to>
      <xdr:col>7</xdr:col>
      <xdr:colOff>605790</xdr:colOff>
      <xdr:row>15</xdr:row>
      <xdr:rowOff>188120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4906" y="3167064"/>
          <a:ext cx="889635" cy="350520"/>
        </a:xfrm>
        <a:prstGeom prst="rect">
          <a:avLst/>
        </a:prstGeom>
      </xdr:spPr>
    </xdr:pic>
    <xdr:clientData/>
  </xdr:twoCellAnchor>
  <xdr:twoCellAnchor>
    <xdr:from>
      <xdr:col>4</xdr:col>
      <xdr:colOff>500062</xdr:colOff>
      <xdr:row>21</xdr:row>
      <xdr:rowOff>154781</xdr:rowOff>
    </xdr:from>
    <xdr:to>
      <xdr:col>11</xdr:col>
      <xdr:colOff>95250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6"/>
  <sheetViews>
    <sheetView tabSelected="1" zoomScale="80" zoomScaleNormal="80" zoomScalePageLayoutView="60" workbookViewId="0">
      <selection activeCell="G5" sqref="G5:J5"/>
    </sheetView>
  </sheetViews>
  <sheetFormatPr defaultColWidth="9.109375" defaultRowHeight="14.4" x14ac:dyDescent="0.3"/>
  <cols>
    <col min="1" max="1" width="9.6640625" customWidth="1"/>
    <col min="2" max="2" width="14.5546875" customWidth="1"/>
    <col min="3" max="3" width="9.33203125" customWidth="1"/>
    <col min="4" max="4" width="14.5546875" customWidth="1"/>
    <col min="5" max="5" width="16.5546875" bestFit="1" customWidth="1"/>
    <col min="6" max="6" width="13.44140625" bestFit="1" customWidth="1"/>
    <col min="7" max="7" width="12.5546875" bestFit="1" customWidth="1"/>
    <col min="9" max="9" width="4.44140625" bestFit="1" customWidth="1"/>
    <col min="10" max="10" width="3.44140625" bestFit="1" customWidth="1"/>
    <col min="13" max="22" width="0" hidden="1" customWidth="1"/>
  </cols>
  <sheetData>
    <row r="1" spans="1:22" ht="24" thickBot="1" x14ac:dyDescent="0.5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11"/>
      <c r="M1" s="12" t="s">
        <v>0</v>
      </c>
      <c r="N1" s="13">
        <v>3</v>
      </c>
      <c r="O1" s="14">
        <v>4</v>
      </c>
      <c r="P1" s="14">
        <v>5</v>
      </c>
      <c r="Q1" s="14">
        <v>6</v>
      </c>
      <c r="R1" s="14">
        <v>7</v>
      </c>
      <c r="S1" s="15">
        <v>8</v>
      </c>
      <c r="T1" s="15">
        <v>9</v>
      </c>
      <c r="U1" s="15">
        <v>10</v>
      </c>
      <c r="V1" s="12" t="s">
        <v>0</v>
      </c>
    </row>
    <row r="2" spans="1:22" ht="27.75" customHeight="1" thickTop="1" x14ac:dyDescent="0.45">
      <c r="A2" s="63" t="s">
        <v>38</v>
      </c>
      <c r="B2" s="63"/>
      <c r="C2" s="63"/>
      <c r="D2" s="63"/>
      <c r="E2" s="63"/>
      <c r="F2" s="63"/>
      <c r="G2" s="63"/>
      <c r="H2" s="63"/>
      <c r="I2" s="63"/>
      <c r="J2" s="63"/>
      <c r="L2" s="11"/>
      <c r="M2" s="16">
        <v>50</v>
      </c>
      <c r="N2" s="17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6">
        <v>50</v>
      </c>
    </row>
    <row r="3" spans="1:22" ht="18" customHeight="1" x14ac:dyDescent="0.45">
      <c r="A3" s="60" t="s">
        <v>21</v>
      </c>
      <c r="B3" s="60"/>
      <c r="C3" s="52"/>
      <c r="D3" s="53"/>
      <c r="E3" s="53"/>
      <c r="F3" s="53"/>
      <c r="G3" s="53"/>
      <c r="H3" s="53"/>
      <c r="I3" s="53"/>
      <c r="J3" s="54"/>
      <c r="K3" s="11"/>
      <c r="L3" s="11"/>
      <c r="M3" s="12">
        <v>51</v>
      </c>
      <c r="N3" s="19">
        <v>3.6299999999999999E-2</v>
      </c>
      <c r="O3" s="20">
        <v>0.03</v>
      </c>
      <c r="P3" s="20">
        <v>2.81E-2</v>
      </c>
      <c r="Q3" s="20">
        <v>2.7199999999999998E-2</v>
      </c>
      <c r="R3" s="20">
        <v>2.6700000000000002E-2</v>
      </c>
      <c r="S3" s="20">
        <v>2.64E-2</v>
      </c>
      <c r="T3" s="20">
        <v>2.6200000000000001E-2</v>
      </c>
      <c r="U3" s="20">
        <v>2.5999999999999999E-2</v>
      </c>
      <c r="V3" s="12">
        <v>51</v>
      </c>
    </row>
    <row r="4" spans="1:22" ht="18" customHeight="1" x14ac:dyDescent="0.45">
      <c r="A4" s="60" t="s">
        <v>18</v>
      </c>
      <c r="B4" s="60"/>
      <c r="C4" s="52"/>
      <c r="D4" s="53"/>
      <c r="E4" s="54"/>
      <c r="F4" s="21" t="s">
        <v>26</v>
      </c>
      <c r="G4" s="64"/>
      <c r="H4" s="64"/>
      <c r="I4" s="64"/>
      <c r="J4" s="64"/>
      <c r="K4" s="11"/>
      <c r="L4" s="11"/>
      <c r="M4" s="12">
        <v>52</v>
      </c>
      <c r="N4" s="19">
        <v>7.2499999999999995E-2</v>
      </c>
      <c r="O4" s="20">
        <v>0.06</v>
      </c>
      <c r="P4" s="20">
        <v>5.62E-2</v>
      </c>
      <c r="Q4" s="20">
        <v>5.4399999999999997E-2</v>
      </c>
      <c r="R4" s="20">
        <v>5.3400000000000003E-2</v>
      </c>
      <c r="S4" s="20">
        <v>5.28E-2</v>
      </c>
      <c r="T4" s="20">
        <v>5.2400000000000002E-2</v>
      </c>
      <c r="U4" s="20">
        <v>5.21E-2</v>
      </c>
      <c r="V4" s="12">
        <v>52</v>
      </c>
    </row>
    <row r="5" spans="1:22" ht="18" customHeight="1" x14ac:dyDescent="0.45">
      <c r="A5" s="60" t="s">
        <v>19</v>
      </c>
      <c r="B5" s="60"/>
      <c r="C5" s="52"/>
      <c r="D5" s="53"/>
      <c r="E5" s="54"/>
      <c r="F5" s="21" t="s">
        <v>20</v>
      </c>
      <c r="G5" s="64"/>
      <c r="H5" s="64"/>
      <c r="I5" s="64"/>
      <c r="J5" s="64"/>
      <c r="K5" s="11"/>
      <c r="L5" s="11"/>
      <c r="M5" s="12">
        <v>53</v>
      </c>
      <c r="N5" s="19">
        <v>0.1087</v>
      </c>
      <c r="O5" s="20">
        <v>0.09</v>
      </c>
      <c r="P5" s="20">
        <v>8.43E-2</v>
      </c>
      <c r="Q5" s="20">
        <v>8.1699999999999995E-2</v>
      </c>
      <c r="R5" s="20">
        <v>8.0199999999999994E-2</v>
      </c>
      <c r="S5" s="20">
        <v>7.9299999999999995E-2</v>
      </c>
      <c r="T5" s="20">
        <v>7.8600000000000003E-2</v>
      </c>
      <c r="U5" s="20">
        <v>7.8100000000000003E-2</v>
      </c>
      <c r="V5" s="12">
        <v>53</v>
      </c>
    </row>
    <row r="6" spans="1:22" ht="18" customHeight="1" x14ac:dyDescent="0.45">
      <c r="A6" s="61"/>
      <c r="B6" s="61"/>
      <c r="C6" s="22"/>
      <c r="D6" s="62"/>
      <c r="E6" s="62"/>
      <c r="F6" s="23"/>
      <c r="G6" s="23"/>
      <c r="H6" s="56"/>
      <c r="I6" s="56"/>
      <c r="J6" s="56"/>
      <c r="K6" s="11"/>
      <c r="L6" s="11"/>
      <c r="M6" s="12">
        <v>54</v>
      </c>
      <c r="N6" s="19">
        <v>0.1447</v>
      </c>
      <c r="O6" s="20">
        <v>0.12</v>
      </c>
      <c r="P6" s="20">
        <v>0.1125</v>
      </c>
      <c r="Q6" s="20">
        <v>0.109</v>
      </c>
      <c r="R6" s="20">
        <v>0.107</v>
      </c>
      <c r="S6" s="20">
        <v>0.1057</v>
      </c>
      <c r="T6" s="20">
        <v>0.10489999999999999</v>
      </c>
      <c r="U6" s="20">
        <v>0.1042</v>
      </c>
      <c r="V6" s="12">
        <v>54</v>
      </c>
    </row>
    <row r="7" spans="1:22" ht="16.5" customHeight="1" x14ac:dyDescent="0.4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>
        <v>55</v>
      </c>
      <c r="N7" s="19">
        <v>0.18060000000000001</v>
      </c>
      <c r="O7" s="20">
        <v>0.15</v>
      </c>
      <c r="P7" s="20">
        <v>0.1406</v>
      </c>
      <c r="Q7" s="20">
        <v>0.1363</v>
      </c>
      <c r="R7" s="20">
        <v>0.1338</v>
      </c>
      <c r="S7" s="20">
        <v>0.13220000000000001</v>
      </c>
      <c r="T7" s="20">
        <v>0.13120000000000001</v>
      </c>
      <c r="U7" s="20">
        <v>0.13039999999999999</v>
      </c>
      <c r="V7" s="12">
        <v>55</v>
      </c>
    </row>
    <row r="8" spans="1:22" ht="15" customHeight="1" x14ac:dyDescent="0.45">
      <c r="A8" s="58" t="s">
        <v>24</v>
      </c>
      <c r="B8" s="58" t="s">
        <v>36</v>
      </c>
      <c r="C8" s="58" t="s">
        <v>24</v>
      </c>
      <c r="D8" s="58" t="s">
        <v>25</v>
      </c>
      <c r="E8" s="66" t="s">
        <v>39</v>
      </c>
      <c r="F8" s="11"/>
      <c r="G8" s="11"/>
      <c r="H8" s="11"/>
      <c r="I8" s="11"/>
      <c r="J8" s="11"/>
      <c r="K8" s="11"/>
      <c r="L8" s="11"/>
      <c r="M8" s="12">
        <v>56</v>
      </c>
      <c r="N8" s="17">
        <v>0.21640000000000001</v>
      </c>
      <c r="O8" s="18">
        <v>0.18</v>
      </c>
      <c r="P8" s="18">
        <v>0.16880000000000001</v>
      </c>
      <c r="Q8" s="18">
        <v>0.1636</v>
      </c>
      <c r="R8" s="18">
        <v>0.16070000000000001</v>
      </c>
      <c r="S8" s="18">
        <v>0.1588</v>
      </c>
      <c r="T8" s="18">
        <v>0.1575</v>
      </c>
      <c r="U8" s="18">
        <v>0.15659999999999999</v>
      </c>
      <c r="V8" s="12">
        <v>56</v>
      </c>
    </row>
    <row r="9" spans="1:22" x14ac:dyDescent="0.3">
      <c r="A9" s="59"/>
      <c r="B9" s="58"/>
      <c r="C9" s="59"/>
      <c r="D9" s="58"/>
      <c r="E9" s="67"/>
      <c r="F9" s="51">
        <v>90</v>
      </c>
      <c r="M9" s="12">
        <v>57</v>
      </c>
      <c r="N9" s="17">
        <v>0.25190000000000001</v>
      </c>
      <c r="O9" s="18">
        <v>0.21</v>
      </c>
      <c r="P9" s="18">
        <v>0.1971</v>
      </c>
      <c r="Q9" s="18">
        <v>0.19109999999999999</v>
      </c>
      <c r="R9" s="18">
        <v>0.18770000000000001</v>
      </c>
      <c r="S9" s="18">
        <v>0.1855</v>
      </c>
      <c r="T9" s="18">
        <v>0.184</v>
      </c>
      <c r="U9" s="18">
        <v>0.18290000000000001</v>
      </c>
      <c r="V9" s="12">
        <v>57</v>
      </c>
    </row>
    <row r="10" spans="1:22" x14ac:dyDescent="0.3">
      <c r="A10" s="24">
        <v>1</v>
      </c>
      <c r="B10" s="68"/>
      <c r="C10" s="25">
        <v>65</v>
      </c>
      <c r="D10" s="44"/>
      <c r="E10" s="26" t="s">
        <v>1</v>
      </c>
      <c r="F10">
        <f>IFERROR(COUNT(B10:B73,D10:D73),"")</f>
        <v>0</v>
      </c>
      <c r="M10" s="12">
        <v>58</v>
      </c>
      <c r="N10" s="17">
        <v>0.28720000000000001</v>
      </c>
      <c r="O10" s="18">
        <v>0.24</v>
      </c>
      <c r="P10" s="18">
        <v>0.22539999999999999</v>
      </c>
      <c r="Q10" s="18">
        <v>0.21859999999999999</v>
      </c>
      <c r="R10" s="18">
        <v>0.2147</v>
      </c>
      <c r="S10" s="18">
        <v>0.2122</v>
      </c>
      <c r="T10" s="18">
        <v>0.21049999999999999</v>
      </c>
      <c r="U10" s="18">
        <v>0.20930000000000001</v>
      </c>
      <c r="V10" s="12">
        <v>58</v>
      </c>
    </row>
    <row r="11" spans="1:22" x14ac:dyDescent="0.3">
      <c r="A11" s="24">
        <v>2</v>
      </c>
      <c r="B11" s="43"/>
      <c r="C11" s="25">
        <v>66</v>
      </c>
      <c r="D11" s="44"/>
      <c r="E11" s="26" t="s">
        <v>2</v>
      </c>
      <c r="F11" s="47" t="str">
        <f>IFERROR(AVERAGE(B10:B73,D10:D73),"")</f>
        <v/>
      </c>
      <c r="M11" s="12">
        <v>59</v>
      </c>
      <c r="N11" s="17">
        <v>0.32219999999999999</v>
      </c>
      <c r="O11" s="18">
        <v>0.27</v>
      </c>
      <c r="P11" s="18">
        <v>0.25369999999999998</v>
      </c>
      <c r="Q11" s="18">
        <v>0.24610000000000001</v>
      </c>
      <c r="R11" s="18">
        <v>0.24179999999999999</v>
      </c>
      <c r="S11" s="18">
        <v>0.23910000000000001</v>
      </c>
      <c r="T11" s="18">
        <v>0.23719999999999999</v>
      </c>
      <c r="U11" s="18">
        <v>0.23580000000000001</v>
      </c>
      <c r="V11" s="12">
        <v>59</v>
      </c>
    </row>
    <row r="12" spans="1:22" x14ac:dyDescent="0.3">
      <c r="A12" s="24">
        <v>3</v>
      </c>
      <c r="B12" s="43"/>
      <c r="C12" s="25">
        <v>67</v>
      </c>
      <c r="D12" s="44"/>
      <c r="E12" s="26" t="s">
        <v>3</v>
      </c>
      <c r="F12" s="42" t="str">
        <f>IFERROR(_xlfn.STDEV.S(B10:B73,D10:D73),"")</f>
        <v/>
      </c>
      <c r="M12" s="12">
        <v>60</v>
      </c>
      <c r="N12" s="17">
        <v>0.35680000000000001</v>
      </c>
      <c r="O12" s="18">
        <v>0.3</v>
      </c>
      <c r="P12" s="18">
        <v>0.28220000000000001</v>
      </c>
      <c r="Q12" s="18">
        <v>0.27379999999999999</v>
      </c>
      <c r="R12" s="18">
        <v>0.26910000000000001</v>
      </c>
      <c r="S12" s="18">
        <v>0.26600000000000001</v>
      </c>
      <c r="T12" s="18">
        <v>0.26390000000000002</v>
      </c>
      <c r="U12" s="18">
        <v>0.26240000000000002</v>
      </c>
      <c r="V12" s="12">
        <v>60</v>
      </c>
    </row>
    <row r="13" spans="1:22" x14ac:dyDescent="0.3">
      <c r="A13" s="24">
        <v>4</v>
      </c>
      <c r="B13" s="43"/>
      <c r="C13" s="25">
        <v>68</v>
      </c>
      <c r="D13" s="44"/>
      <c r="E13" s="26" t="s">
        <v>4</v>
      </c>
      <c r="F13" s="42" t="str">
        <f>IFERROR((F11-F9)/F12,"")</f>
        <v/>
      </c>
      <c r="M13" s="12">
        <v>61</v>
      </c>
      <c r="N13" s="19">
        <v>0.3911</v>
      </c>
      <c r="O13" s="20">
        <v>0.33</v>
      </c>
      <c r="P13" s="20">
        <v>0.31069999999999998</v>
      </c>
      <c r="Q13" s="20">
        <v>0.30159999999999998</v>
      </c>
      <c r="R13" s="20">
        <v>0.2964</v>
      </c>
      <c r="S13" s="20">
        <v>0.29310000000000003</v>
      </c>
      <c r="T13" s="20">
        <v>0.2908</v>
      </c>
      <c r="U13" s="20">
        <v>0.28920000000000001</v>
      </c>
      <c r="V13" s="12">
        <v>61</v>
      </c>
    </row>
    <row r="14" spans="1:22" x14ac:dyDescent="0.3">
      <c r="A14" s="24">
        <v>5</v>
      </c>
      <c r="B14" s="43"/>
      <c r="C14" s="25">
        <v>69</v>
      </c>
      <c r="D14" s="44"/>
      <c r="E14" s="26" t="s">
        <v>5</v>
      </c>
      <c r="F14" s="27" t="str">
        <f>IFERROR(S63,"")</f>
        <v/>
      </c>
      <c r="M14" s="12">
        <v>62</v>
      </c>
      <c r="N14" s="19">
        <v>0.42509999999999998</v>
      </c>
      <c r="O14" s="20">
        <v>0.36</v>
      </c>
      <c r="P14" s="20">
        <v>0.3392</v>
      </c>
      <c r="Q14" s="20">
        <v>0.32950000000000002</v>
      </c>
      <c r="R14" s="20">
        <v>0.32390000000000002</v>
      </c>
      <c r="S14" s="20">
        <v>0.32029999999999997</v>
      </c>
      <c r="T14" s="20">
        <v>0.31790000000000002</v>
      </c>
      <c r="U14" s="20">
        <v>0.31609999999999999</v>
      </c>
      <c r="V14" s="12">
        <v>62</v>
      </c>
    </row>
    <row r="15" spans="1:22" ht="15" thickBot="1" x14ac:dyDescent="0.35">
      <c r="A15" s="24">
        <v>6</v>
      </c>
      <c r="B15" s="43"/>
      <c r="C15" s="25">
        <v>70</v>
      </c>
      <c r="D15" s="44"/>
      <c r="E15" s="28" t="s">
        <v>6</v>
      </c>
      <c r="F15" s="29" t="str">
        <f>IFERROR(100-F14,"")</f>
        <v/>
      </c>
      <c r="M15" s="12">
        <v>63</v>
      </c>
      <c r="N15" s="19">
        <v>0.45860000000000001</v>
      </c>
      <c r="O15" s="20">
        <v>0.39</v>
      </c>
      <c r="P15" s="20">
        <v>0.3679</v>
      </c>
      <c r="Q15" s="20">
        <v>0.35749999999999998</v>
      </c>
      <c r="R15" s="20">
        <v>0.35149999999999998</v>
      </c>
      <c r="S15" s="20">
        <v>0.34770000000000001</v>
      </c>
      <c r="T15" s="20">
        <v>0.34510000000000002</v>
      </c>
      <c r="U15" s="20">
        <v>0.34320000000000001</v>
      </c>
      <c r="V15" s="12">
        <v>63</v>
      </c>
    </row>
    <row r="16" spans="1:22" ht="15" thickTop="1" x14ac:dyDescent="0.3">
      <c r="A16" s="24">
        <v>7</v>
      </c>
      <c r="B16" s="43"/>
      <c r="C16" s="25">
        <v>71</v>
      </c>
      <c r="D16" s="44"/>
      <c r="E16" s="30" t="s">
        <v>7</v>
      </c>
      <c r="F16" s="31" t="str">
        <f>IF(F13&gt;0,F14,F15)</f>
        <v/>
      </c>
      <c r="M16" s="12">
        <v>64</v>
      </c>
      <c r="N16" s="19">
        <v>0.49159999999999998</v>
      </c>
      <c r="O16" s="20">
        <v>0.42</v>
      </c>
      <c r="P16" s="20">
        <v>0.3967</v>
      </c>
      <c r="Q16" s="20">
        <v>0.3856</v>
      </c>
      <c r="R16" s="20">
        <v>0.37930000000000003</v>
      </c>
      <c r="S16" s="20">
        <v>0.37530000000000002</v>
      </c>
      <c r="T16" s="20">
        <v>0.3725</v>
      </c>
      <c r="U16" s="20">
        <v>0.3705</v>
      </c>
      <c r="V16" s="12">
        <v>64</v>
      </c>
    </row>
    <row r="17" spans="1:22" x14ac:dyDescent="0.3">
      <c r="A17" s="24">
        <v>8</v>
      </c>
      <c r="B17" s="43"/>
      <c r="C17" s="25">
        <v>72</v>
      </c>
      <c r="D17" s="44"/>
      <c r="E17" s="30" t="s">
        <v>8</v>
      </c>
      <c r="F17" s="41" t="str">
        <f>IF(F10=0,"",IF(F10=S67,1.02,IF(F16&gt;=T56,U56,IF(AND(F16&gt;=S57,F16&lt;T56),U57,IF(AND(F16&gt;=S58,F16&lt;S57),U58,U59)))))</f>
        <v/>
      </c>
      <c r="M17" s="12">
        <v>65</v>
      </c>
      <c r="N17" s="19">
        <v>0.5242</v>
      </c>
      <c r="O17" s="20">
        <v>0.45</v>
      </c>
      <c r="P17" s="20">
        <v>0.42549999999999999</v>
      </c>
      <c r="Q17" s="20">
        <v>0.41389999999999999</v>
      </c>
      <c r="R17" s="20">
        <v>0.4073</v>
      </c>
      <c r="S17" s="20">
        <v>0.40300000000000002</v>
      </c>
      <c r="T17" s="20">
        <v>0.40010000000000001</v>
      </c>
      <c r="U17" s="20">
        <v>0.39800000000000002</v>
      </c>
      <c r="V17" s="12">
        <v>65</v>
      </c>
    </row>
    <row r="18" spans="1:22" ht="15" customHeight="1" x14ac:dyDescent="0.3">
      <c r="A18" s="24">
        <v>9</v>
      </c>
      <c r="B18" s="43"/>
      <c r="C18" s="25">
        <v>73</v>
      </c>
      <c r="D18" s="44"/>
      <c r="E18" s="46" t="str">
        <f>IF(F10=0,"",IF(F10=S67,"IF EVERY Core = 92.0% and greater, pay factor is 1.02.",""))</f>
        <v/>
      </c>
      <c r="F18" s="46"/>
      <c r="G18" s="46"/>
      <c r="H18" s="46"/>
      <c r="I18" s="46"/>
      <c r="J18" s="46"/>
      <c r="K18" s="46"/>
      <c r="M18" s="12">
        <v>66</v>
      </c>
      <c r="N18" s="17">
        <v>0.55630000000000002</v>
      </c>
      <c r="O18" s="18">
        <v>0.48</v>
      </c>
      <c r="P18" s="18">
        <v>0.45450000000000002</v>
      </c>
      <c r="Q18" s="18">
        <v>0.44240000000000002</v>
      </c>
      <c r="R18" s="18">
        <v>0.4355</v>
      </c>
      <c r="S18" s="18">
        <v>0.43099999999999999</v>
      </c>
      <c r="T18" s="18">
        <v>0.42799999999999999</v>
      </c>
      <c r="U18" s="18">
        <v>0.42570000000000002</v>
      </c>
      <c r="V18" s="12">
        <v>66</v>
      </c>
    </row>
    <row r="19" spans="1:22" ht="15" customHeight="1" x14ac:dyDescent="0.3">
      <c r="A19" s="24">
        <v>10</v>
      </c>
      <c r="B19" s="43"/>
      <c r="C19" s="25">
        <v>74</v>
      </c>
      <c r="D19" s="44"/>
      <c r="E19" s="46"/>
      <c r="F19" s="46"/>
      <c r="G19" s="46"/>
      <c r="H19" s="46"/>
      <c r="I19" s="46"/>
      <c r="J19" s="46"/>
      <c r="K19" s="46"/>
      <c r="M19" s="12">
        <v>67</v>
      </c>
      <c r="N19" s="17">
        <v>0.58779999999999999</v>
      </c>
      <c r="O19" s="18">
        <v>0.51</v>
      </c>
      <c r="P19" s="18">
        <v>0.48359999999999997</v>
      </c>
      <c r="Q19" s="18">
        <v>0.47099999999999997</v>
      </c>
      <c r="R19" s="18">
        <v>0.46379999999999999</v>
      </c>
      <c r="S19" s="18">
        <v>0.4592</v>
      </c>
      <c r="T19" s="18">
        <v>0.45600000000000002</v>
      </c>
      <c r="U19" s="18">
        <v>0.45369999999999999</v>
      </c>
      <c r="V19" s="12">
        <v>67</v>
      </c>
    </row>
    <row r="20" spans="1:22" x14ac:dyDescent="0.3">
      <c r="A20" s="24">
        <v>11</v>
      </c>
      <c r="B20" s="43"/>
      <c r="C20" s="25">
        <v>75</v>
      </c>
      <c r="D20" s="44"/>
      <c r="E20" s="26"/>
      <c r="M20" s="12">
        <v>68</v>
      </c>
      <c r="N20" s="17">
        <v>0.61870000000000003</v>
      </c>
      <c r="O20" s="18">
        <v>0.54</v>
      </c>
      <c r="P20" s="18">
        <v>0.51290000000000002</v>
      </c>
      <c r="Q20" s="18">
        <v>0.49990000000000001</v>
      </c>
      <c r="R20" s="18">
        <v>0.4924</v>
      </c>
      <c r="S20" s="18">
        <v>0.48770000000000002</v>
      </c>
      <c r="T20" s="18">
        <v>0.4844</v>
      </c>
      <c r="U20" s="18">
        <v>0.48199999999999998</v>
      </c>
      <c r="V20" s="12">
        <v>68</v>
      </c>
    </row>
    <row r="21" spans="1:22" x14ac:dyDescent="0.3">
      <c r="A21" s="24">
        <v>12</v>
      </c>
      <c r="B21" s="43"/>
      <c r="C21" s="25">
        <v>76</v>
      </c>
      <c r="D21" s="44"/>
      <c r="E21" s="26"/>
      <c r="F21" s="32"/>
      <c r="M21" s="12">
        <v>69</v>
      </c>
      <c r="N21" s="17">
        <v>0.64900000000000002</v>
      </c>
      <c r="O21" s="18">
        <v>0.56999999999999995</v>
      </c>
      <c r="P21" s="18">
        <v>0.5423</v>
      </c>
      <c r="Q21" s="18">
        <v>0.52900000000000003</v>
      </c>
      <c r="R21" s="18">
        <v>0.52129999999999999</v>
      </c>
      <c r="S21" s="18">
        <v>0.51639999999999997</v>
      </c>
      <c r="T21" s="18">
        <v>0.51300000000000001</v>
      </c>
      <c r="U21" s="18">
        <v>0.51049999999999995</v>
      </c>
      <c r="V21" s="12">
        <v>69</v>
      </c>
    </row>
    <row r="22" spans="1:22" x14ac:dyDescent="0.3">
      <c r="A22" s="24">
        <v>13</v>
      </c>
      <c r="B22" s="44"/>
      <c r="C22" s="25">
        <v>77</v>
      </c>
      <c r="D22" s="44"/>
      <c r="M22" s="12">
        <v>70</v>
      </c>
      <c r="N22" s="17">
        <v>0.67869999999999997</v>
      </c>
      <c r="O22" s="18">
        <v>0.6</v>
      </c>
      <c r="P22" s="18">
        <v>0.57189999999999996</v>
      </c>
      <c r="Q22" s="18">
        <v>0.55820000000000003</v>
      </c>
      <c r="R22" s="18">
        <v>0.5504</v>
      </c>
      <c r="S22" s="18">
        <v>0.5454</v>
      </c>
      <c r="T22" s="18">
        <v>0.54190000000000005</v>
      </c>
      <c r="U22" s="18">
        <v>0.53939999999999999</v>
      </c>
      <c r="V22" s="12">
        <v>70</v>
      </c>
    </row>
    <row r="23" spans="1:22" x14ac:dyDescent="0.3">
      <c r="A23" s="24">
        <v>14</v>
      </c>
      <c r="B23" s="44"/>
      <c r="C23" s="25">
        <v>78</v>
      </c>
      <c r="D23" s="44"/>
      <c r="M23" s="12">
        <v>71</v>
      </c>
      <c r="N23" s="19">
        <v>0.7077</v>
      </c>
      <c r="O23" s="20">
        <v>0.63</v>
      </c>
      <c r="P23" s="20">
        <v>0.60160000000000002</v>
      </c>
      <c r="Q23" s="20">
        <v>0.58779999999999999</v>
      </c>
      <c r="R23" s="20">
        <v>0.57979999999999998</v>
      </c>
      <c r="S23" s="20">
        <v>0.57469999999999999</v>
      </c>
      <c r="T23" s="20">
        <v>0.57120000000000004</v>
      </c>
      <c r="U23" s="20">
        <v>0.56859999999999999</v>
      </c>
      <c r="V23" s="12">
        <v>71</v>
      </c>
    </row>
    <row r="24" spans="1:22" x14ac:dyDescent="0.3">
      <c r="A24" s="24">
        <v>15</v>
      </c>
      <c r="B24" s="44"/>
      <c r="C24" s="25">
        <v>79</v>
      </c>
      <c r="D24" s="44"/>
      <c r="M24" s="12">
        <v>72</v>
      </c>
      <c r="N24" s="19">
        <v>0.73599999999999999</v>
      </c>
      <c r="O24" s="20">
        <v>0.66</v>
      </c>
      <c r="P24" s="20">
        <v>0.63160000000000005</v>
      </c>
      <c r="Q24" s="20">
        <v>0.61760000000000004</v>
      </c>
      <c r="R24" s="20">
        <v>0.60950000000000004</v>
      </c>
      <c r="S24" s="20">
        <v>0.60440000000000005</v>
      </c>
      <c r="T24" s="20">
        <v>0.6008</v>
      </c>
      <c r="U24" s="20">
        <v>0.59819999999999995</v>
      </c>
      <c r="V24" s="12">
        <v>72</v>
      </c>
    </row>
    <row r="25" spans="1:22" x14ac:dyDescent="0.3">
      <c r="A25" s="24">
        <v>16</v>
      </c>
      <c r="B25" s="43"/>
      <c r="C25" s="25">
        <v>80</v>
      </c>
      <c r="D25" s="43"/>
      <c r="M25" s="12">
        <v>73</v>
      </c>
      <c r="N25" s="19">
        <v>0.76359999999999995</v>
      </c>
      <c r="O25" s="20">
        <v>0.69</v>
      </c>
      <c r="P25" s="20">
        <v>0.66169999999999995</v>
      </c>
      <c r="Q25" s="20">
        <v>0.64770000000000005</v>
      </c>
      <c r="R25" s="20">
        <v>0.63959999999999995</v>
      </c>
      <c r="S25" s="20">
        <v>0.63439999999999996</v>
      </c>
      <c r="T25" s="20">
        <v>0.63080000000000003</v>
      </c>
      <c r="U25" s="20">
        <v>0.62819999999999998</v>
      </c>
      <c r="V25" s="12">
        <v>73</v>
      </c>
    </row>
    <row r="26" spans="1:22" x14ac:dyDescent="0.3">
      <c r="A26" s="24">
        <v>17</v>
      </c>
      <c r="B26" s="43"/>
      <c r="C26" s="25">
        <v>81</v>
      </c>
      <c r="D26" s="43"/>
      <c r="M26" s="12">
        <v>74</v>
      </c>
      <c r="N26" s="19">
        <v>0.79039999999999999</v>
      </c>
      <c r="O26" s="20">
        <v>0.72</v>
      </c>
      <c r="P26" s="20">
        <v>0.69210000000000005</v>
      </c>
      <c r="Q26" s="20">
        <v>0.67810000000000004</v>
      </c>
      <c r="R26" s="20">
        <v>0.67010000000000003</v>
      </c>
      <c r="S26" s="20">
        <v>0.66490000000000005</v>
      </c>
      <c r="T26" s="20">
        <v>0.6613</v>
      </c>
      <c r="U26" s="20">
        <v>0.65869999999999995</v>
      </c>
      <c r="V26" s="12">
        <v>74</v>
      </c>
    </row>
    <row r="27" spans="1:22" x14ac:dyDescent="0.3">
      <c r="A27" s="24">
        <v>18</v>
      </c>
      <c r="B27" s="43"/>
      <c r="C27" s="25">
        <v>82</v>
      </c>
      <c r="D27" s="43"/>
      <c r="M27" s="12">
        <v>75</v>
      </c>
      <c r="N27" s="19">
        <v>0.8165</v>
      </c>
      <c r="O27" s="20">
        <v>0.75</v>
      </c>
      <c r="P27" s="20">
        <v>0.72260000000000002</v>
      </c>
      <c r="Q27" s="20">
        <v>0.70889999999999997</v>
      </c>
      <c r="R27" s="20">
        <v>0.70089999999999997</v>
      </c>
      <c r="S27" s="20">
        <v>0.69579999999999997</v>
      </c>
      <c r="T27" s="20">
        <v>0.69220000000000004</v>
      </c>
      <c r="U27" s="20">
        <v>0.68959999999999999</v>
      </c>
      <c r="V27" s="12">
        <v>75</v>
      </c>
    </row>
    <row r="28" spans="1:22" x14ac:dyDescent="0.3">
      <c r="A28" s="24">
        <v>19</v>
      </c>
      <c r="B28" s="43"/>
      <c r="C28" s="25">
        <v>83</v>
      </c>
      <c r="D28" s="43"/>
      <c r="M28" s="12">
        <v>76</v>
      </c>
      <c r="N28" s="17">
        <v>0.8417</v>
      </c>
      <c r="O28" s="18">
        <v>0.78</v>
      </c>
      <c r="P28" s="18">
        <v>0.75349999999999995</v>
      </c>
      <c r="Q28" s="18">
        <v>0.74009999999999998</v>
      </c>
      <c r="R28" s="18">
        <v>0.73219999999999996</v>
      </c>
      <c r="S28" s="18">
        <v>0.72709999999999997</v>
      </c>
      <c r="T28" s="18">
        <v>0.72360000000000002</v>
      </c>
      <c r="U28" s="18">
        <v>0.72109999999999996</v>
      </c>
      <c r="V28" s="12">
        <v>76</v>
      </c>
    </row>
    <row r="29" spans="1:22" x14ac:dyDescent="0.3">
      <c r="A29" s="24">
        <v>20</v>
      </c>
      <c r="B29" s="43"/>
      <c r="C29" s="25">
        <v>84</v>
      </c>
      <c r="D29" s="43"/>
      <c r="M29" s="12">
        <v>77</v>
      </c>
      <c r="N29" s="17">
        <v>0.86619999999999997</v>
      </c>
      <c r="O29" s="18">
        <v>0.81</v>
      </c>
      <c r="P29" s="18">
        <v>0.78459999999999996</v>
      </c>
      <c r="Q29" s="18">
        <v>0.77159999999999995</v>
      </c>
      <c r="R29" s="18">
        <v>0.76400000000000001</v>
      </c>
      <c r="S29" s="18">
        <v>0.75900000000000001</v>
      </c>
      <c r="T29" s="18">
        <v>0.75560000000000005</v>
      </c>
      <c r="U29" s="18">
        <v>0.75309999999999999</v>
      </c>
      <c r="V29" s="12">
        <v>77</v>
      </c>
    </row>
    <row r="30" spans="1:22" x14ac:dyDescent="0.3">
      <c r="A30" s="24">
        <v>21</v>
      </c>
      <c r="B30" s="43"/>
      <c r="C30" s="25">
        <v>85</v>
      </c>
      <c r="D30" s="43"/>
      <c r="M30" s="12">
        <v>78</v>
      </c>
      <c r="N30" s="17">
        <v>0.88970000000000005</v>
      </c>
      <c r="O30" s="18">
        <v>0.84</v>
      </c>
      <c r="P30" s="18">
        <v>0.81599999999999995</v>
      </c>
      <c r="Q30" s="18">
        <v>0.80359999999999998</v>
      </c>
      <c r="R30" s="18">
        <v>0.79620000000000002</v>
      </c>
      <c r="S30" s="18">
        <v>0.79149999999999998</v>
      </c>
      <c r="T30" s="18">
        <v>0.78820000000000001</v>
      </c>
      <c r="U30" s="18">
        <v>0.78580000000000005</v>
      </c>
      <c r="V30" s="12">
        <v>78</v>
      </c>
    </row>
    <row r="31" spans="1:22" x14ac:dyDescent="0.3">
      <c r="A31" s="24">
        <v>22</v>
      </c>
      <c r="B31" s="45"/>
      <c r="C31" s="25">
        <v>86</v>
      </c>
      <c r="D31" s="45"/>
      <c r="M31" s="12">
        <v>79</v>
      </c>
      <c r="N31" s="17">
        <v>0.91239999999999999</v>
      </c>
      <c r="O31" s="18">
        <v>0.87</v>
      </c>
      <c r="P31" s="18">
        <v>0.8478</v>
      </c>
      <c r="Q31" s="18">
        <v>0.83599999999999997</v>
      </c>
      <c r="R31" s="18">
        <v>0.82909999999999995</v>
      </c>
      <c r="S31" s="18">
        <v>0.82450000000000001</v>
      </c>
      <c r="T31" s="18">
        <v>0.82140000000000002</v>
      </c>
      <c r="U31" s="18">
        <v>0.81920000000000004</v>
      </c>
      <c r="V31" s="12">
        <v>79</v>
      </c>
    </row>
    <row r="32" spans="1:22" x14ac:dyDescent="0.3">
      <c r="A32" s="24">
        <v>23</v>
      </c>
      <c r="B32" s="45"/>
      <c r="C32" s="25">
        <v>87</v>
      </c>
      <c r="D32" s="45"/>
      <c r="M32" s="12">
        <v>80</v>
      </c>
      <c r="N32" s="17">
        <v>0.93420000000000003</v>
      </c>
      <c r="O32" s="18">
        <v>0.9</v>
      </c>
      <c r="P32" s="18">
        <v>0.87990000000000002</v>
      </c>
      <c r="Q32" s="18">
        <v>0.86899999999999999</v>
      </c>
      <c r="R32" s="18">
        <v>0.86250000000000004</v>
      </c>
      <c r="S32" s="18">
        <v>0.85829999999999995</v>
      </c>
      <c r="T32" s="18">
        <v>0.85540000000000005</v>
      </c>
      <c r="U32" s="18">
        <v>0.85329999999999995</v>
      </c>
      <c r="V32" s="12">
        <v>80</v>
      </c>
    </row>
    <row r="33" spans="1:22" x14ac:dyDescent="0.3">
      <c r="A33" s="24">
        <v>24</v>
      </c>
      <c r="B33" s="45"/>
      <c r="C33" s="25">
        <v>88</v>
      </c>
      <c r="D33" s="45"/>
      <c r="M33" s="12">
        <v>81</v>
      </c>
      <c r="N33" s="19">
        <v>0.95499999999999996</v>
      </c>
      <c r="O33" s="20">
        <v>0.93</v>
      </c>
      <c r="P33" s="20">
        <v>0.9123</v>
      </c>
      <c r="Q33" s="20">
        <v>0.90249999999999997</v>
      </c>
      <c r="R33" s="20">
        <v>0.89659999999999995</v>
      </c>
      <c r="S33" s="20">
        <v>0.89280000000000004</v>
      </c>
      <c r="T33" s="20">
        <v>0.8901</v>
      </c>
      <c r="U33" s="20">
        <v>0.88819999999999999</v>
      </c>
      <c r="V33" s="12">
        <v>81</v>
      </c>
    </row>
    <row r="34" spans="1:22" ht="15" customHeight="1" x14ac:dyDescent="0.3">
      <c r="A34" s="24">
        <v>25</v>
      </c>
      <c r="B34" s="45"/>
      <c r="C34" s="25">
        <v>89</v>
      </c>
      <c r="D34" s="45"/>
      <c r="M34" s="12">
        <v>82</v>
      </c>
      <c r="N34" s="19">
        <v>0.97489999999999999</v>
      </c>
      <c r="O34" s="20">
        <v>0.96</v>
      </c>
      <c r="P34" s="20">
        <v>0.94520000000000004</v>
      </c>
      <c r="Q34" s="20">
        <v>0.93669999999999998</v>
      </c>
      <c r="R34" s="20">
        <v>0.93149999999999999</v>
      </c>
      <c r="S34" s="20">
        <v>0.92810000000000004</v>
      </c>
      <c r="T34" s="20">
        <v>0.92579999999999996</v>
      </c>
      <c r="U34" s="20">
        <v>0.92410000000000003</v>
      </c>
      <c r="V34" s="12">
        <v>82</v>
      </c>
    </row>
    <row r="35" spans="1:22" x14ac:dyDescent="0.3">
      <c r="A35" s="24">
        <v>26</v>
      </c>
      <c r="B35" s="45"/>
      <c r="C35" s="25">
        <v>90</v>
      </c>
      <c r="D35" s="45"/>
      <c r="M35" s="12">
        <v>83</v>
      </c>
      <c r="N35" s="19">
        <v>0.99390000000000001</v>
      </c>
      <c r="O35" s="20">
        <v>0.99</v>
      </c>
      <c r="P35" s="20">
        <v>0.97850000000000004</v>
      </c>
      <c r="Q35" s="20">
        <v>0.97150000000000003</v>
      </c>
      <c r="R35" s="20">
        <v>0.96709999999999996</v>
      </c>
      <c r="S35" s="20">
        <v>0.96430000000000005</v>
      </c>
      <c r="T35" s="20">
        <v>0.96240000000000003</v>
      </c>
      <c r="U35" s="20">
        <v>0.96099999999999997</v>
      </c>
      <c r="V35" s="12">
        <v>83</v>
      </c>
    </row>
    <row r="36" spans="1:22" x14ac:dyDescent="0.3">
      <c r="A36" s="24">
        <v>27</v>
      </c>
      <c r="B36" s="45"/>
      <c r="C36" s="25">
        <v>91</v>
      </c>
      <c r="D36" s="45"/>
      <c r="M36" s="12">
        <v>84</v>
      </c>
      <c r="N36" s="19">
        <v>1.0119</v>
      </c>
      <c r="O36" s="20">
        <v>1.02</v>
      </c>
      <c r="P36" s="20">
        <v>1.0124</v>
      </c>
      <c r="Q36" s="20">
        <v>1.0071000000000001</v>
      </c>
      <c r="R36" s="20">
        <v>1.0037</v>
      </c>
      <c r="S36" s="20">
        <v>1.0015000000000001</v>
      </c>
      <c r="T36" s="20">
        <v>1</v>
      </c>
      <c r="U36" s="20">
        <v>0.999</v>
      </c>
      <c r="V36" s="12">
        <v>84</v>
      </c>
    </row>
    <row r="37" spans="1:22" x14ac:dyDescent="0.3">
      <c r="A37" s="24">
        <v>28</v>
      </c>
      <c r="B37" s="45"/>
      <c r="C37" s="25">
        <v>92</v>
      </c>
      <c r="D37" s="45"/>
      <c r="M37" s="12">
        <v>85</v>
      </c>
      <c r="N37" s="19">
        <v>1.0287999999999999</v>
      </c>
      <c r="O37" s="20">
        <v>1.05</v>
      </c>
      <c r="P37" s="20">
        <v>1.0467</v>
      </c>
      <c r="Q37" s="20">
        <v>1.0435000000000001</v>
      </c>
      <c r="R37" s="20">
        <v>1.0412999999999999</v>
      </c>
      <c r="S37" s="20">
        <v>1.0399</v>
      </c>
      <c r="T37" s="20">
        <v>1.0388999999999999</v>
      </c>
      <c r="U37" s="20">
        <v>1.0382</v>
      </c>
      <c r="V37" s="12">
        <v>85</v>
      </c>
    </row>
    <row r="38" spans="1:22" x14ac:dyDescent="0.3">
      <c r="A38" s="24">
        <v>29</v>
      </c>
      <c r="B38" s="45"/>
      <c r="C38" s="25">
        <v>93</v>
      </c>
      <c r="D38" s="45"/>
      <c r="M38" s="12">
        <v>86</v>
      </c>
      <c r="N38" s="17">
        <v>1.0448</v>
      </c>
      <c r="O38" s="18">
        <v>1.08</v>
      </c>
      <c r="P38" s="18">
        <v>1.0817000000000001</v>
      </c>
      <c r="Q38" s="18">
        <v>1.0808</v>
      </c>
      <c r="R38" s="18">
        <v>1.08</v>
      </c>
      <c r="S38" s="18">
        <v>1.0793999999999999</v>
      </c>
      <c r="T38" s="18">
        <v>1.0790999999999999</v>
      </c>
      <c r="U38" s="18">
        <v>1.0789</v>
      </c>
      <c r="V38" s="12">
        <v>86</v>
      </c>
    </row>
    <row r="39" spans="1:22" x14ac:dyDescent="0.3">
      <c r="A39" s="24">
        <v>30</v>
      </c>
      <c r="B39" s="45"/>
      <c r="C39" s="25">
        <v>94</v>
      </c>
      <c r="D39" s="45"/>
      <c r="M39" s="12">
        <v>87</v>
      </c>
      <c r="N39" s="17">
        <v>1.0597000000000001</v>
      </c>
      <c r="O39" s="18">
        <v>1.1100000000000001</v>
      </c>
      <c r="P39" s="18">
        <v>1.1173</v>
      </c>
      <c r="Q39" s="18">
        <v>1.1192</v>
      </c>
      <c r="R39" s="18">
        <v>1.1198999999999999</v>
      </c>
      <c r="S39" s="18">
        <v>1.1204000000000001</v>
      </c>
      <c r="T39" s="18">
        <v>1.1208</v>
      </c>
      <c r="U39" s="18">
        <v>1.1212</v>
      </c>
      <c r="V39" s="12">
        <v>87</v>
      </c>
    </row>
    <row r="40" spans="1:22" x14ac:dyDescent="0.3">
      <c r="A40" s="24">
        <v>31</v>
      </c>
      <c r="B40" s="45"/>
      <c r="C40" s="25">
        <v>95</v>
      </c>
      <c r="D40" s="45"/>
      <c r="K40" s="24"/>
      <c r="M40" s="12">
        <v>88</v>
      </c>
      <c r="N40" s="17">
        <v>1.0736000000000001</v>
      </c>
      <c r="O40" s="18">
        <v>1.1399999999999999</v>
      </c>
      <c r="P40" s="18">
        <v>1.1536999999999999</v>
      </c>
      <c r="Q40" s="18">
        <v>1.1587000000000001</v>
      </c>
      <c r="R40" s="18">
        <v>1.1613</v>
      </c>
      <c r="S40" s="18">
        <v>1.163</v>
      </c>
      <c r="T40" s="18">
        <v>1.1642999999999999</v>
      </c>
      <c r="U40" s="18">
        <v>1.1653</v>
      </c>
      <c r="V40" s="12">
        <v>88</v>
      </c>
    </row>
    <row r="41" spans="1:22" x14ac:dyDescent="0.3">
      <c r="A41" s="24">
        <v>32</v>
      </c>
      <c r="B41" s="45"/>
      <c r="C41" s="25">
        <v>96</v>
      </c>
      <c r="D41" s="45"/>
      <c r="M41" s="12">
        <v>89</v>
      </c>
      <c r="N41" s="17">
        <v>1.0864</v>
      </c>
      <c r="O41" s="18">
        <v>1.17</v>
      </c>
      <c r="P41" s="18">
        <v>1.1909000000000001</v>
      </c>
      <c r="Q41" s="18">
        <v>1.1995</v>
      </c>
      <c r="R41" s="18">
        <v>1.2042999999999999</v>
      </c>
      <c r="S41" s="18">
        <v>1.2075</v>
      </c>
      <c r="T41" s="18">
        <v>1.2098</v>
      </c>
      <c r="U41" s="18">
        <v>1.2115</v>
      </c>
      <c r="V41" s="12">
        <v>89</v>
      </c>
    </row>
    <row r="42" spans="1:22" x14ac:dyDescent="0.3">
      <c r="A42" s="24">
        <v>33</v>
      </c>
      <c r="B42" s="45"/>
      <c r="C42" s="25">
        <v>97</v>
      </c>
      <c r="D42" s="45"/>
      <c r="M42" s="12">
        <v>90</v>
      </c>
      <c r="N42" s="17">
        <v>1.0982000000000001</v>
      </c>
      <c r="O42" s="18">
        <v>1.2</v>
      </c>
      <c r="P42" s="18">
        <v>1.2290000000000001</v>
      </c>
      <c r="Q42" s="18">
        <v>1.2419</v>
      </c>
      <c r="R42" s="18">
        <v>1.2492000000000001</v>
      </c>
      <c r="S42" s="18">
        <v>1.2541</v>
      </c>
      <c r="T42" s="18">
        <v>1.2576000000000001</v>
      </c>
      <c r="U42" s="18">
        <v>1.2602</v>
      </c>
      <c r="V42" s="12">
        <v>90</v>
      </c>
    </row>
    <row r="43" spans="1:22" x14ac:dyDescent="0.3">
      <c r="A43" s="24">
        <v>34</v>
      </c>
      <c r="B43" s="45"/>
      <c r="C43" s="25">
        <v>98</v>
      </c>
      <c r="D43" s="45"/>
      <c r="M43" s="12">
        <v>91</v>
      </c>
      <c r="N43" s="19">
        <v>1.1089</v>
      </c>
      <c r="O43" s="20">
        <v>1.23</v>
      </c>
      <c r="P43" s="20">
        <v>1.2683</v>
      </c>
      <c r="Q43" s="20">
        <v>1.286</v>
      </c>
      <c r="R43" s="20">
        <v>1.2964</v>
      </c>
      <c r="S43" s="20">
        <v>1.3031999999999999</v>
      </c>
      <c r="T43" s="20">
        <v>1.3081</v>
      </c>
      <c r="U43" s="20">
        <v>1.3118000000000001</v>
      </c>
      <c r="V43" s="12">
        <v>91</v>
      </c>
    </row>
    <row r="44" spans="1:22" x14ac:dyDescent="0.3">
      <c r="A44" s="24">
        <v>35</v>
      </c>
      <c r="B44" s="45"/>
      <c r="C44" s="25">
        <v>99</v>
      </c>
      <c r="D44" s="45"/>
      <c r="M44" s="35">
        <v>92</v>
      </c>
      <c r="N44" s="19">
        <v>1.1184000000000001</v>
      </c>
      <c r="O44" s="20">
        <v>1.26</v>
      </c>
      <c r="P44" s="20">
        <v>1.3088</v>
      </c>
      <c r="Q44" s="20">
        <v>1.3323</v>
      </c>
      <c r="R44" s="20">
        <v>1.3461000000000001</v>
      </c>
      <c r="S44" s="20">
        <v>1.3553999999999999</v>
      </c>
      <c r="T44" s="20">
        <v>1.3620000000000001</v>
      </c>
      <c r="U44" s="20">
        <v>1.367</v>
      </c>
      <c r="V44" s="35">
        <v>92</v>
      </c>
    </row>
    <row r="45" spans="1:22" x14ac:dyDescent="0.3">
      <c r="A45" s="24">
        <v>36</v>
      </c>
      <c r="B45" s="45"/>
      <c r="C45" s="25">
        <v>100</v>
      </c>
      <c r="D45" s="45"/>
      <c r="M45" s="35">
        <v>93</v>
      </c>
      <c r="N45" s="19">
        <v>1.1269</v>
      </c>
      <c r="O45" s="20">
        <v>1.29</v>
      </c>
      <c r="P45" s="20">
        <v>1.3508</v>
      </c>
      <c r="Q45" s="20">
        <v>1.381</v>
      </c>
      <c r="R45" s="20">
        <v>1.3991</v>
      </c>
      <c r="S45" s="20">
        <v>1.4112</v>
      </c>
      <c r="T45" s="20">
        <v>1.4198999999999999</v>
      </c>
      <c r="U45" s="20">
        <v>1.4265000000000001</v>
      </c>
      <c r="V45" s="35">
        <v>93</v>
      </c>
    </row>
    <row r="46" spans="1:22" x14ac:dyDescent="0.3">
      <c r="A46" s="24">
        <v>37</v>
      </c>
      <c r="B46" s="45"/>
      <c r="C46" s="25">
        <v>101</v>
      </c>
      <c r="D46" s="45"/>
      <c r="M46" s="35">
        <v>94</v>
      </c>
      <c r="N46" s="19">
        <v>1.1342000000000001</v>
      </c>
      <c r="O46" s="20">
        <v>1.32</v>
      </c>
      <c r="P46" s="20">
        <v>1.3946000000000001</v>
      </c>
      <c r="Q46" s="20">
        <v>1.4329000000000001</v>
      </c>
      <c r="R46" s="20">
        <v>1.4560999999999999</v>
      </c>
      <c r="S46" s="20">
        <v>1.4717</v>
      </c>
      <c r="T46" s="20">
        <v>1.4829000000000001</v>
      </c>
      <c r="U46" s="20">
        <v>1.4914000000000001</v>
      </c>
      <c r="V46" s="35">
        <v>94</v>
      </c>
    </row>
    <row r="47" spans="1:22" x14ac:dyDescent="0.3">
      <c r="A47" s="24">
        <v>38</v>
      </c>
      <c r="B47" s="45"/>
      <c r="C47" s="25">
        <v>102</v>
      </c>
      <c r="D47" s="45"/>
      <c r="M47" s="35">
        <v>95</v>
      </c>
      <c r="N47" s="19">
        <v>1.1405000000000001</v>
      </c>
      <c r="O47" s="20">
        <v>1.35</v>
      </c>
      <c r="P47" s="20">
        <v>1.4407000000000001</v>
      </c>
      <c r="Q47" s="20">
        <v>1.4886999999999999</v>
      </c>
      <c r="R47" s="20">
        <v>1.5181</v>
      </c>
      <c r="S47" s="20">
        <v>1.5381</v>
      </c>
      <c r="T47" s="20">
        <v>1.5525</v>
      </c>
      <c r="U47" s="20">
        <v>1.5634999999999999</v>
      </c>
      <c r="V47" s="35">
        <v>95</v>
      </c>
    </row>
    <row r="48" spans="1:22" x14ac:dyDescent="0.3">
      <c r="A48" s="24">
        <v>39</v>
      </c>
      <c r="B48" s="45"/>
      <c r="C48" s="25">
        <v>103</v>
      </c>
      <c r="D48" s="45"/>
      <c r="M48" s="12">
        <v>96</v>
      </c>
      <c r="N48" s="17">
        <v>1.1456</v>
      </c>
      <c r="O48" s="18">
        <v>1.38</v>
      </c>
      <c r="P48" s="18">
        <v>1.4897</v>
      </c>
      <c r="Q48" s="18">
        <v>1.5497000000000001</v>
      </c>
      <c r="R48" s="18">
        <v>1.5871</v>
      </c>
      <c r="S48" s="18">
        <v>1.6127</v>
      </c>
      <c r="T48" s="18">
        <v>1.6313</v>
      </c>
      <c r="U48" s="18">
        <v>1.6454</v>
      </c>
      <c r="V48" s="12">
        <v>96</v>
      </c>
    </row>
    <row r="49" spans="1:22" x14ac:dyDescent="0.3">
      <c r="A49" s="24">
        <v>40</v>
      </c>
      <c r="B49" s="45"/>
      <c r="C49" s="25">
        <v>104</v>
      </c>
      <c r="D49" s="45"/>
      <c r="M49" s="12">
        <v>97</v>
      </c>
      <c r="N49" s="17">
        <v>1.1496</v>
      </c>
      <c r="O49" s="18">
        <v>1.41</v>
      </c>
      <c r="P49" s="18">
        <v>1.5427</v>
      </c>
      <c r="Q49" s="18">
        <v>1.6181000000000001</v>
      </c>
      <c r="R49" s="18">
        <v>1.6660999999999999</v>
      </c>
      <c r="S49" s="18">
        <v>1.6993</v>
      </c>
      <c r="T49" s="18">
        <v>1.7235</v>
      </c>
      <c r="U49" s="18">
        <v>1.742</v>
      </c>
      <c r="V49" s="12">
        <v>97</v>
      </c>
    </row>
    <row r="50" spans="1:22" x14ac:dyDescent="0.3">
      <c r="A50" s="24">
        <v>41</v>
      </c>
      <c r="B50" s="45"/>
      <c r="C50" s="25">
        <v>105</v>
      </c>
      <c r="D50" s="45"/>
      <c r="M50" s="12">
        <v>98</v>
      </c>
      <c r="N50" s="17">
        <v>1.1524000000000001</v>
      </c>
      <c r="O50" s="18">
        <v>1.44</v>
      </c>
      <c r="P50" s="18">
        <v>1.6015999999999999</v>
      </c>
      <c r="Q50" s="18">
        <v>1.6981999999999999</v>
      </c>
      <c r="R50" s="18">
        <v>1.7612000000000001</v>
      </c>
      <c r="S50" s="18">
        <v>1.8052999999999999</v>
      </c>
      <c r="T50" s="18">
        <v>1.8379000000000001</v>
      </c>
      <c r="U50" s="18">
        <v>1.863</v>
      </c>
      <c r="V50" s="12">
        <v>98</v>
      </c>
    </row>
    <row r="51" spans="1:22" x14ac:dyDescent="0.3">
      <c r="A51" s="24">
        <v>42</v>
      </c>
      <c r="B51" s="45"/>
      <c r="C51" s="25">
        <v>106</v>
      </c>
      <c r="D51" s="45"/>
      <c r="M51" s="12">
        <v>99</v>
      </c>
      <c r="N51" s="17">
        <v>1.1540999999999999</v>
      </c>
      <c r="O51" s="18">
        <v>1.47</v>
      </c>
      <c r="P51" s="18">
        <v>1.6714</v>
      </c>
      <c r="Q51" s="18">
        <v>1.8008</v>
      </c>
      <c r="R51" s="18">
        <v>1.8888</v>
      </c>
      <c r="S51" s="18">
        <v>1.952</v>
      </c>
      <c r="T51" s="18">
        <v>1.9994000000000001</v>
      </c>
      <c r="U51" s="18">
        <v>2.0362</v>
      </c>
      <c r="V51" s="12">
        <v>99</v>
      </c>
    </row>
    <row r="52" spans="1:22" ht="15" thickBot="1" x14ac:dyDescent="0.35">
      <c r="A52" s="24">
        <v>43</v>
      </c>
      <c r="B52" s="45"/>
      <c r="C52" s="25">
        <v>107</v>
      </c>
      <c r="D52" s="45"/>
      <c r="M52" s="36">
        <v>100</v>
      </c>
      <c r="N52" s="37">
        <v>1.1599999999999999</v>
      </c>
      <c r="O52" s="38">
        <v>1.5</v>
      </c>
      <c r="P52" s="38">
        <v>1.79</v>
      </c>
      <c r="Q52" s="38">
        <v>2.0299999999999998</v>
      </c>
      <c r="R52" s="38">
        <v>2.23</v>
      </c>
      <c r="S52" s="38">
        <v>2.39</v>
      </c>
      <c r="T52" s="38">
        <v>2.5299999999999998</v>
      </c>
      <c r="U52" s="38">
        <v>2.65</v>
      </c>
      <c r="V52" s="36">
        <v>100</v>
      </c>
    </row>
    <row r="53" spans="1:22" x14ac:dyDescent="0.3">
      <c r="A53" s="24">
        <v>44</v>
      </c>
      <c r="B53" s="45"/>
      <c r="C53" s="25">
        <v>108</v>
      </c>
      <c r="D53" s="45"/>
    </row>
    <row r="54" spans="1:22" x14ac:dyDescent="0.3">
      <c r="A54" s="24">
        <v>45</v>
      </c>
      <c r="B54" s="45"/>
      <c r="C54" s="25">
        <v>109</v>
      </c>
      <c r="D54" s="45"/>
    </row>
    <row r="55" spans="1:22" x14ac:dyDescent="0.3">
      <c r="A55" s="24">
        <v>46</v>
      </c>
      <c r="B55" s="45"/>
      <c r="C55" s="25">
        <v>110</v>
      </c>
      <c r="D55" s="45"/>
      <c r="O55" t="s">
        <v>9</v>
      </c>
      <c r="P55" t="s">
        <v>10</v>
      </c>
      <c r="S55" t="s">
        <v>11</v>
      </c>
      <c r="T55" t="s">
        <v>12</v>
      </c>
      <c r="U55" t="s">
        <v>13</v>
      </c>
    </row>
    <row r="56" spans="1:22" x14ac:dyDescent="0.3">
      <c r="A56" s="24">
        <v>47</v>
      </c>
      <c r="B56" s="45"/>
      <c r="C56" s="25">
        <v>111</v>
      </c>
      <c r="D56" s="45"/>
      <c r="N56" s="39">
        <v>80</v>
      </c>
      <c r="O56" t="e">
        <f t="shared" ref="O56:O87" si="0">_xlfn.NORM.DIST($N56,$F$11,$F$12,FALSE)</f>
        <v>#VALUE!</v>
      </c>
      <c r="R56" s="1" t="s">
        <v>14</v>
      </c>
      <c r="S56" s="1">
        <v>100</v>
      </c>
      <c r="T56" s="2">
        <v>90</v>
      </c>
      <c r="U56" s="48" t="e">
        <f>((((F16-90)/10))*0.02)+1</f>
        <v>#VALUE!</v>
      </c>
    </row>
    <row r="57" spans="1:22" x14ac:dyDescent="0.3">
      <c r="A57" s="24">
        <v>48</v>
      </c>
      <c r="B57" s="45"/>
      <c r="C57" s="25">
        <v>112</v>
      </c>
      <c r="D57" s="45"/>
      <c r="N57" s="39">
        <v>80.099999999999994</v>
      </c>
      <c r="O57" t="e">
        <f t="shared" si="0"/>
        <v>#VALUE!</v>
      </c>
      <c r="R57" s="3" t="s">
        <v>15</v>
      </c>
      <c r="S57" s="3">
        <v>61</v>
      </c>
      <c r="T57" s="4">
        <v>89</v>
      </c>
      <c r="U57" s="49">
        <v>1</v>
      </c>
    </row>
    <row r="58" spans="1:22" x14ac:dyDescent="0.3">
      <c r="A58" s="24">
        <v>49</v>
      </c>
      <c r="B58" s="45"/>
      <c r="C58" s="25">
        <v>113</v>
      </c>
      <c r="D58" s="45"/>
      <c r="N58" s="39">
        <v>80.2</v>
      </c>
      <c r="O58" t="e">
        <f t="shared" si="0"/>
        <v>#VALUE!</v>
      </c>
      <c r="R58" s="3" t="s">
        <v>16</v>
      </c>
      <c r="S58" s="3">
        <v>50</v>
      </c>
      <c r="T58" s="4">
        <v>60</v>
      </c>
      <c r="U58" s="49">
        <f>IF(F16&gt;60,1,1-(((60-F16)/10)*0.05))</f>
        <v>1</v>
      </c>
    </row>
    <row r="59" spans="1:22" x14ac:dyDescent="0.3">
      <c r="A59" s="24">
        <v>50</v>
      </c>
      <c r="B59" s="45"/>
      <c r="C59" s="25">
        <v>114</v>
      </c>
      <c r="D59" s="45"/>
      <c r="N59" s="39">
        <v>80.3</v>
      </c>
      <c r="O59" t="e">
        <f t="shared" si="0"/>
        <v>#VALUE!</v>
      </c>
      <c r="R59" s="5" t="s">
        <v>17</v>
      </c>
      <c r="S59" s="6">
        <v>49</v>
      </c>
      <c r="T59" s="7">
        <v>0</v>
      </c>
      <c r="U59" s="50">
        <v>0.95</v>
      </c>
    </row>
    <row r="60" spans="1:22" x14ac:dyDescent="0.3">
      <c r="A60" s="24">
        <v>51</v>
      </c>
      <c r="B60" s="45"/>
      <c r="C60" s="25">
        <v>115</v>
      </c>
      <c r="D60" s="45"/>
      <c r="N60" s="39">
        <v>80.400000000000006</v>
      </c>
      <c r="O60" t="e">
        <f t="shared" si="0"/>
        <v>#VALUE!</v>
      </c>
    </row>
    <row r="61" spans="1:22" x14ac:dyDescent="0.3">
      <c r="A61" s="24">
        <v>52</v>
      </c>
      <c r="B61" s="45"/>
      <c r="C61" s="25">
        <v>116</v>
      </c>
      <c r="D61" s="45"/>
      <c r="N61" s="39">
        <v>80.5</v>
      </c>
      <c r="O61" t="e">
        <f t="shared" si="0"/>
        <v>#VALUE!</v>
      </c>
      <c r="R61" s="8" t="s">
        <v>27</v>
      </c>
      <c r="S61" t="e">
        <f>IF(F10=3,VLOOKUP(ABS(F13),N2:V52,9),IF(F10=4,VLOOKUP(ABS(F13),O2:V52,8),IF(F10=5,VLOOKUP(ABS(F13),P2:V52,7),IF(F10=6,VLOOKUP(ABS(F13),Q2:V52,6),IF(F10=7,VLOOKUP(ABS(F13),R2:V52,5),IF(F10=8,VLOOKUP(ABS(F13),S2:V52,4),IF(F10=9,VLOOKUP(ABS(F13),T2:V52,3),VLOOKUP(ABS(F13),U2:V52,2))))))))</f>
        <v>#VALUE!</v>
      </c>
      <c r="T61" t="e">
        <f>IF(F10=3,VLOOKUP(S61,M2:U52,2),IF(F10=4,VLOOKUP(S61,M2:U52,3),IF(F10=5,VLOOKUP(S61,M2:U52,4),IF(F10=6,VLOOKUP(S61,M2:U52,5),IF(F10=7,VLOOKUP(S61,M2:U52,6),IF(F10=8,VLOOKUP(S61,M2:U52,7),IF(F10=9,VLOOKUP(S61,M2:U52,8),VLOOKUP(S61,M2:U52,9))))))))</f>
        <v>#VALUE!</v>
      </c>
      <c r="U61" t="s">
        <v>28</v>
      </c>
    </row>
    <row r="62" spans="1:22" x14ac:dyDescent="0.3">
      <c r="A62" s="24">
        <v>53</v>
      </c>
      <c r="B62" s="45"/>
      <c r="C62" s="25">
        <v>117</v>
      </c>
      <c r="D62" s="45"/>
      <c r="N62" s="39">
        <v>80.599999999999994</v>
      </c>
      <c r="O62" t="e">
        <f t="shared" si="0"/>
        <v>#VALUE!</v>
      </c>
      <c r="R62" s="8" t="s">
        <v>29</v>
      </c>
      <c r="S62" t="e">
        <f>IF(S61&lt;100,S61+1,100)</f>
        <v>#VALUE!</v>
      </c>
      <c r="T62" t="e">
        <f>IF(F10=3,VLOOKUP(S62,M2:U52,2),IF(F10=4,VLOOKUP(S62,M2:U52,3),IF(F10=5,VLOOKUP(S62,M2:U52,4),IF(F10=6,VLOOKUP(S62,M2:U52,5),IF(F10=7,VLOOKUP(S62,M2:U52,6),IF(F10=8,VLOOKUP(S62,M2:U52,7),IF(F10=9,VLOOKUP(S62,M2:U52,8),VLOOKUP(S62,M2:U52,9))))))))</f>
        <v>#VALUE!</v>
      </c>
      <c r="U62" t="s">
        <v>30</v>
      </c>
    </row>
    <row r="63" spans="1:22" x14ac:dyDescent="0.3">
      <c r="A63" s="24">
        <v>54</v>
      </c>
      <c r="B63" s="45"/>
      <c r="C63" s="25">
        <v>118</v>
      </c>
      <c r="D63" s="45"/>
      <c r="N63" s="39">
        <v>80.7</v>
      </c>
      <c r="O63" t="e">
        <f t="shared" si="0"/>
        <v>#VALUE!</v>
      </c>
      <c r="R63" s="8" t="s">
        <v>27</v>
      </c>
      <c r="S63" s="31" t="e">
        <f>IF(S61=100,100,S61+(S62-S61)*((T63-T61)/(T62-T61)))</f>
        <v>#VALUE!</v>
      </c>
      <c r="T63" t="e">
        <f>ABS(F13)</f>
        <v>#VALUE!</v>
      </c>
      <c r="U63" t="s">
        <v>31</v>
      </c>
    </row>
    <row r="64" spans="1:22" x14ac:dyDescent="0.3">
      <c r="A64" s="24">
        <v>55</v>
      </c>
      <c r="B64" s="45"/>
      <c r="C64" s="25">
        <v>119</v>
      </c>
      <c r="D64" s="45"/>
      <c r="N64" s="39">
        <v>80.8</v>
      </c>
      <c r="O64" t="e">
        <f t="shared" si="0"/>
        <v>#VALUE!</v>
      </c>
    </row>
    <row r="65" spans="1:19" x14ac:dyDescent="0.3">
      <c r="A65" s="24">
        <v>56</v>
      </c>
      <c r="B65" s="45"/>
      <c r="C65" s="25">
        <v>120</v>
      </c>
      <c r="D65" s="45"/>
      <c r="N65" s="39">
        <v>80.899999999999906</v>
      </c>
      <c r="O65" t="e">
        <f t="shared" si="0"/>
        <v>#VALUE!</v>
      </c>
      <c r="R65" s="9" t="s">
        <v>32</v>
      </c>
    </row>
    <row r="66" spans="1:19" x14ac:dyDescent="0.3">
      <c r="A66" s="24">
        <v>57</v>
      </c>
      <c r="B66" s="45"/>
      <c r="C66" s="25">
        <v>121</v>
      </c>
      <c r="D66" s="45"/>
      <c r="N66" s="39">
        <v>80.999999999999901</v>
      </c>
      <c r="O66" t="e">
        <f t="shared" si="0"/>
        <v>#VALUE!</v>
      </c>
      <c r="R66" s="8" t="s">
        <v>25</v>
      </c>
      <c r="S66" t="s">
        <v>33</v>
      </c>
    </row>
    <row r="67" spans="1:19" x14ac:dyDescent="0.3">
      <c r="A67" s="24">
        <v>58</v>
      </c>
      <c r="B67" s="45"/>
      <c r="C67" s="25">
        <v>122</v>
      </c>
      <c r="D67" s="45"/>
      <c r="N67" s="39">
        <v>81.099999999999895</v>
      </c>
      <c r="O67" t="e">
        <f t="shared" si="0"/>
        <v>#VALUE!</v>
      </c>
      <c r="R67" s="8" t="s">
        <v>34</v>
      </c>
      <c r="S67" s="10">
        <f>COUNTIF(B10:B39,"&gt;=92")+COUNTIF(D10:D39,"&gt;=92")</f>
        <v>0</v>
      </c>
    </row>
    <row r="68" spans="1:19" x14ac:dyDescent="0.3">
      <c r="A68" s="24">
        <v>59</v>
      </c>
      <c r="B68" s="45"/>
      <c r="C68" s="25">
        <v>123</v>
      </c>
      <c r="D68" s="45"/>
      <c r="N68" s="39">
        <v>81.199999999999903</v>
      </c>
      <c r="O68" t="e">
        <f t="shared" si="0"/>
        <v>#VALUE!</v>
      </c>
      <c r="R68" s="8" t="s">
        <v>35</v>
      </c>
      <c r="S68" s="10">
        <f>F10-S67</f>
        <v>0</v>
      </c>
    </row>
    <row r="69" spans="1:19" x14ac:dyDescent="0.3">
      <c r="A69" s="24">
        <v>60</v>
      </c>
      <c r="B69" s="45"/>
      <c r="C69" s="25">
        <v>124</v>
      </c>
      <c r="D69" s="45"/>
      <c r="N69" s="39">
        <v>81.299999999999898</v>
      </c>
      <c r="O69" t="e">
        <f t="shared" si="0"/>
        <v>#VALUE!</v>
      </c>
    </row>
    <row r="70" spans="1:19" x14ac:dyDescent="0.3">
      <c r="A70" s="24">
        <v>61</v>
      </c>
      <c r="B70" s="45"/>
      <c r="C70" s="25">
        <v>125</v>
      </c>
      <c r="D70" s="45"/>
      <c r="N70" s="39">
        <v>81.399999999999906</v>
      </c>
      <c r="O70" t="e">
        <f t="shared" si="0"/>
        <v>#VALUE!</v>
      </c>
    </row>
    <row r="71" spans="1:19" x14ac:dyDescent="0.3">
      <c r="A71" s="24">
        <v>62</v>
      </c>
      <c r="B71" s="45"/>
      <c r="C71" s="25">
        <v>126</v>
      </c>
      <c r="D71" s="45"/>
      <c r="N71" s="39">
        <v>81.499999999999901</v>
      </c>
      <c r="O71" t="e">
        <f t="shared" si="0"/>
        <v>#VALUE!</v>
      </c>
    </row>
    <row r="72" spans="1:19" x14ac:dyDescent="0.3">
      <c r="A72" s="24">
        <v>63</v>
      </c>
      <c r="B72" s="45"/>
      <c r="C72" s="25">
        <v>127</v>
      </c>
      <c r="D72" s="45"/>
      <c r="N72" s="39">
        <v>81.599999999999895</v>
      </c>
      <c r="O72" t="e">
        <f t="shared" si="0"/>
        <v>#VALUE!</v>
      </c>
    </row>
    <row r="73" spans="1:19" x14ac:dyDescent="0.3">
      <c r="A73" s="24">
        <v>64</v>
      </c>
      <c r="B73" s="45"/>
      <c r="C73" s="25">
        <v>128</v>
      </c>
      <c r="D73" s="45"/>
      <c r="N73" s="39">
        <v>81.699999999999903</v>
      </c>
      <c r="O73" t="e">
        <f t="shared" si="0"/>
        <v>#VALUE!</v>
      </c>
    </row>
    <row r="74" spans="1:19" x14ac:dyDescent="0.3">
      <c r="A74" s="23"/>
      <c r="D74" s="33"/>
      <c r="E74" s="57"/>
      <c r="F74" s="57"/>
      <c r="G74" s="34"/>
      <c r="N74" s="39">
        <v>81.799999999999898</v>
      </c>
      <c r="O74" t="e">
        <f t="shared" si="0"/>
        <v>#VALUE!</v>
      </c>
    </row>
    <row r="75" spans="1:19" x14ac:dyDescent="0.3">
      <c r="A75" s="23"/>
      <c r="N75" s="39">
        <v>81.899999999999906</v>
      </c>
      <c r="O75" t="e">
        <f t="shared" si="0"/>
        <v>#VALUE!</v>
      </c>
    </row>
    <row r="76" spans="1:19" x14ac:dyDescent="0.3">
      <c r="A76" s="23"/>
      <c r="N76" s="39">
        <v>81.999999999999901</v>
      </c>
      <c r="O76" t="e">
        <f t="shared" si="0"/>
        <v>#VALUE!</v>
      </c>
    </row>
    <row r="77" spans="1:19" x14ac:dyDescent="0.3">
      <c r="A77" s="65" t="s">
        <v>22</v>
      </c>
      <c r="B77" s="65"/>
      <c r="C77" s="55"/>
      <c r="D77" s="55"/>
      <c r="E77" s="55"/>
      <c r="F77" s="55"/>
      <c r="G77" s="30" t="s">
        <v>23</v>
      </c>
      <c r="H77" s="55"/>
      <c r="I77" s="55"/>
      <c r="J77" s="55"/>
      <c r="N77" s="39">
        <v>82.099999999999895</v>
      </c>
      <c r="O77" t="e">
        <f t="shared" si="0"/>
        <v>#VALUE!</v>
      </c>
    </row>
    <row r="78" spans="1:19" x14ac:dyDescent="0.3">
      <c r="N78" s="39">
        <v>82.199999999999903</v>
      </c>
      <c r="O78" t="e">
        <f t="shared" si="0"/>
        <v>#VALUE!</v>
      </c>
    </row>
    <row r="79" spans="1:19" x14ac:dyDescent="0.3">
      <c r="N79" s="39">
        <v>82.299999999999898</v>
      </c>
      <c r="O79" t="e">
        <f t="shared" si="0"/>
        <v>#VALUE!</v>
      </c>
    </row>
    <row r="80" spans="1:19" x14ac:dyDescent="0.3">
      <c r="A80" s="23"/>
      <c r="N80" s="39">
        <v>82.399999999999906</v>
      </c>
      <c r="O80" t="e">
        <f t="shared" si="0"/>
        <v>#VALUE!</v>
      </c>
    </row>
    <row r="81" spans="1:15" x14ac:dyDescent="0.3">
      <c r="A81" s="23"/>
      <c r="N81" s="39">
        <v>82.499999999999901</v>
      </c>
      <c r="O81" t="e">
        <f t="shared" si="0"/>
        <v>#VALUE!</v>
      </c>
    </row>
    <row r="82" spans="1:15" x14ac:dyDescent="0.3">
      <c r="A82" s="23"/>
      <c r="N82" s="39">
        <v>82.599999999999895</v>
      </c>
      <c r="O82" t="e">
        <f t="shared" si="0"/>
        <v>#VALUE!</v>
      </c>
    </row>
    <row r="83" spans="1:15" x14ac:dyDescent="0.3">
      <c r="A83" s="23"/>
      <c r="N83" s="39">
        <v>82.699999999999804</v>
      </c>
      <c r="O83" t="e">
        <f t="shared" si="0"/>
        <v>#VALUE!</v>
      </c>
    </row>
    <row r="84" spans="1:15" x14ac:dyDescent="0.3">
      <c r="A84" s="23"/>
      <c r="N84" s="39">
        <v>82.799999999999798</v>
      </c>
      <c r="O84" t="e">
        <f t="shared" si="0"/>
        <v>#VALUE!</v>
      </c>
    </row>
    <row r="85" spans="1:15" x14ac:dyDescent="0.3">
      <c r="A85" s="23"/>
      <c r="N85" s="39">
        <v>82.899999999999807</v>
      </c>
      <c r="O85" t="e">
        <f t="shared" si="0"/>
        <v>#VALUE!</v>
      </c>
    </row>
    <row r="86" spans="1:15" x14ac:dyDescent="0.3">
      <c r="A86" s="23"/>
      <c r="N86" s="39">
        <v>82.999999999999801</v>
      </c>
      <c r="O86" t="e">
        <f t="shared" si="0"/>
        <v>#VALUE!</v>
      </c>
    </row>
    <row r="87" spans="1:15" x14ac:dyDescent="0.3">
      <c r="N87" s="39">
        <v>83.099999999999795</v>
      </c>
      <c r="O87" t="e">
        <f t="shared" si="0"/>
        <v>#VALUE!</v>
      </c>
    </row>
    <row r="88" spans="1:15" x14ac:dyDescent="0.3">
      <c r="N88" s="39">
        <v>83.199999999999804</v>
      </c>
      <c r="O88" t="e">
        <f t="shared" ref="O88:O119" si="1">_xlfn.NORM.DIST($N88,$F$11,$F$12,FALSE)</f>
        <v>#VALUE!</v>
      </c>
    </row>
    <row r="89" spans="1:15" x14ac:dyDescent="0.3">
      <c r="N89" s="39">
        <v>83.299999999999798</v>
      </c>
      <c r="O89" t="e">
        <f t="shared" si="1"/>
        <v>#VALUE!</v>
      </c>
    </row>
    <row r="90" spans="1:15" x14ac:dyDescent="0.3">
      <c r="N90" s="39">
        <v>83.399999999999807</v>
      </c>
      <c r="O90" t="e">
        <f t="shared" si="1"/>
        <v>#VALUE!</v>
      </c>
    </row>
    <row r="91" spans="1:15" x14ac:dyDescent="0.3">
      <c r="N91" s="39">
        <v>83.499999999999801</v>
      </c>
      <c r="O91" t="e">
        <f t="shared" si="1"/>
        <v>#VALUE!</v>
      </c>
    </row>
    <row r="92" spans="1:15" x14ac:dyDescent="0.3">
      <c r="N92" s="39">
        <v>83.599999999999795</v>
      </c>
      <c r="O92" t="e">
        <f t="shared" si="1"/>
        <v>#VALUE!</v>
      </c>
    </row>
    <row r="93" spans="1:15" x14ac:dyDescent="0.3">
      <c r="N93" s="39">
        <v>83.699999999999804</v>
      </c>
      <c r="O93" t="e">
        <f t="shared" si="1"/>
        <v>#VALUE!</v>
      </c>
    </row>
    <row r="94" spans="1:15" x14ac:dyDescent="0.3">
      <c r="N94" s="39">
        <v>83.799999999999798</v>
      </c>
      <c r="O94" t="e">
        <f t="shared" si="1"/>
        <v>#VALUE!</v>
      </c>
    </row>
    <row r="95" spans="1:15" x14ac:dyDescent="0.3">
      <c r="N95" s="39">
        <v>83.899999999999807</v>
      </c>
      <c r="O95" t="e">
        <f t="shared" si="1"/>
        <v>#VALUE!</v>
      </c>
    </row>
    <row r="96" spans="1:15" x14ac:dyDescent="0.3">
      <c r="N96" s="39">
        <v>83.999999999999801</v>
      </c>
      <c r="O96" t="e">
        <f t="shared" si="1"/>
        <v>#VALUE!</v>
      </c>
    </row>
    <row r="97" spans="14:15" x14ac:dyDescent="0.3">
      <c r="N97" s="39">
        <v>84.099999999999795</v>
      </c>
      <c r="O97" t="e">
        <f t="shared" si="1"/>
        <v>#VALUE!</v>
      </c>
    </row>
    <row r="98" spans="14:15" x14ac:dyDescent="0.3">
      <c r="N98" s="39">
        <v>84.199999999999804</v>
      </c>
      <c r="O98" t="e">
        <f t="shared" si="1"/>
        <v>#VALUE!</v>
      </c>
    </row>
    <row r="99" spans="14:15" x14ac:dyDescent="0.3">
      <c r="N99" s="39">
        <v>84.299999999999798</v>
      </c>
      <c r="O99" t="e">
        <f t="shared" si="1"/>
        <v>#VALUE!</v>
      </c>
    </row>
    <row r="100" spans="14:15" x14ac:dyDescent="0.3">
      <c r="N100" s="39">
        <v>84.399999999999693</v>
      </c>
      <c r="O100" t="e">
        <f t="shared" si="1"/>
        <v>#VALUE!</v>
      </c>
    </row>
    <row r="101" spans="14:15" x14ac:dyDescent="0.3">
      <c r="N101" s="39">
        <v>84.499999999999702</v>
      </c>
      <c r="O101" t="e">
        <f t="shared" si="1"/>
        <v>#VALUE!</v>
      </c>
    </row>
    <row r="102" spans="14:15" x14ac:dyDescent="0.3">
      <c r="N102" s="39">
        <v>84.599999999999696</v>
      </c>
      <c r="O102" t="e">
        <f t="shared" si="1"/>
        <v>#VALUE!</v>
      </c>
    </row>
    <row r="103" spans="14:15" x14ac:dyDescent="0.3">
      <c r="N103" s="39">
        <v>84.699999999999704</v>
      </c>
      <c r="O103" t="e">
        <f t="shared" si="1"/>
        <v>#VALUE!</v>
      </c>
    </row>
    <row r="104" spans="14:15" x14ac:dyDescent="0.3">
      <c r="N104" s="39">
        <v>84.799999999999699</v>
      </c>
      <c r="O104" t="e">
        <f t="shared" si="1"/>
        <v>#VALUE!</v>
      </c>
    </row>
    <row r="105" spans="14:15" x14ac:dyDescent="0.3">
      <c r="N105" s="39">
        <v>84.899999999999693</v>
      </c>
      <c r="O105" t="e">
        <f t="shared" si="1"/>
        <v>#VALUE!</v>
      </c>
    </row>
    <row r="106" spans="14:15" x14ac:dyDescent="0.3">
      <c r="N106" s="39">
        <v>84.999999999999702</v>
      </c>
      <c r="O106" s="40" t="e">
        <f t="shared" si="1"/>
        <v>#VALUE!</v>
      </c>
    </row>
    <row r="107" spans="14:15" x14ac:dyDescent="0.3">
      <c r="N107" s="39">
        <v>85.099999999999696</v>
      </c>
      <c r="O107" t="e">
        <f t="shared" si="1"/>
        <v>#VALUE!</v>
      </c>
    </row>
    <row r="108" spans="14:15" x14ac:dyDescent="0.3">
      <c r="N108" s="39">
        <v>85.199999999999704</v>
      </c>
      <c r="O108" t="e">
        <f t="shared" si="1"/>
        <v>#VALUE!</v>
      </c>
    </row>
    <row r="109" spans="14:15" x14ac:dyDescent="0.3">
      <c r="N109" s="39">
        <v>85.299999999999699</v>
      </c>
      <c r="O109" t="e">
        <f t="shared" si="1"/>
        <v>#VALUE!</v>
      </c>
    </row>
    <row r="110" spans="14:15" x14ac:dyDescent="0.3">
      <c r="N110" s="39">
        <v>85.399999999999693</v>
      </c>
      <c r="O110" t="e">
        <f t="shared" si="1"/>
        <v>#VALUE!</v>
      </c>
    </row>
    <row r="111" spans="14:15" x14ac:dyDescent="0.3">
      <c r="N111" s="39">
        <v>85.499999999999702</v>
      </c>
      <c r="O111" t="e">
        <f t="shared" si="1"/>
        <v>#VALUE!</v>
      </c>
    </row>
    <row r="112" spans="14:15" x14ac:dyDescent="0.3">
      <c r="N112" s="39">
        <v>85.599999999999696</v>
      </c>
      <c r="O112" t="e">
        <f t="shared" si="1"/>
        <v>#VALUE!</v>
      </c>
    </row>
    <row r="113" spans="14:15" x14ac:dyDescent="0.3">
      <c r="N113" s="39">
        <v>85.699999999999704</v>
      </c>
      <c r="O113" t="e">
        <f t="shared" si="1"/>
        <v>#VALUE!</v>
      </c>
    </row>
    <row r="114" spans="14:15" x14ac:dyDescent="0.3">
      <c r="N114" s="39">
        <v>85.799999999999699</v>
      </c>
      <c r="O114" t="e">
        <f t="shared" si="1"/>
        <v>#VALUE!</v>
      </c>
    </row>
    <row r="115" spans="14:15" x14ac:dyDescent="0.3">
      <c r="N115" s="39">
        <v>85.899999999999693</v>
      </c>
      <c r="O115" t="e">
        <f t="shared" si="1"/>
        <v>#VALUE!</v>
      </c>
    </row>
    <row r="116" spans="14:15" x14ac:dyDescent="0.3">
      <c r="N116" s="39">
        <v>85.999999999999702</v>
      </c>
      <c r="O116" t="e">
        <f t="shared" si="1"/>
        <v>#VALUE!</v>
      </c>
    </row>
    <row r="117" spans="14:15" x14ac:dyDescent="0.3">
      <c r="N117" s="39">
        <v>86.099999999999696</v>
      </c>
      <c r="O117" t="e">
        <f t="shared" si="1"/>
        <v>#VALUE!</v>
      </c>
    </row>
    <row r="118" spans="14:15" x14ac:dyDescent="0.3">
      <c r="N118" s="39">
        <v>86.199999999999605</v>
      </c>
      <c r="O118" t="e">
        <f t="shared" si="1"/>
        <v>#VALUE!</v>
      </c>
    </row>
    <row r="119" spans="14:15" x14ac:dyDescent="0.3">
      <c r="N119" s="39">
        <v>86.299999999999599</v>
      </c>
      <c r="O119" t="e">
        <f t="shared" si="1"/>
        <v>#VALUE!</v>
      </c>
    </row>
    <row r="120" spans="14:15" x14ac:dyDescent="0.3">
      <c r="N120" s="39">
        <v>86.399999999999594</v>
      </c>
      <c r="O120" t="e">
        <f t="shared" ref="O120:O155" si="2">_xlfn.NORM.DIST($N120,$F$11,$F$12,FALSE)</f>
        <v>#VALUE!</v>
      </c>
    </row>
    <row r="121" spans="14:15" x14ac:dyDescent="0.3">
      <c r="N121" s="39">
        <v>86.499999999999602</v>
      </c>
      <c r="O121" t="e">
        <f t="shared" si="2"/>
        <v>#VALUE!</v>
      </c>
    </row>
    <row r="122" spans="14:15" x14ac:dyDescent="0.3">
      <c r="N122" s="39">
        <v>86.599999999999596</v>
      </c>
      <c r="O122" t="e">
        <f t="shared" si="2"/>
        <v>#VALUE!</v>
      </c>
    </row>
    <row r="123" spans="14:15" x14ac:dyDescent="0.3">
      <c r="N123" s="39">
        <v>86.699999999999605</v>
      </c>
      <c r="O123" t="e">
        <f t="shared" si="2"/>
        <v>#VALUE!</v>
      </c>
    </row>
    <row r="124" spans="14:15" x14ac:dyDescent="0.3">
      <c r="N124" s="39">
        <v>86.799999999999599</v>
      </c>
      <c r="O124" t="e">
        <f t="shared" si="2"/>
        <v>#VALUE!</v>
      </c>
    </row>
    <row r="125" spans="14:15" x14ac:dyDescent="0.3">
      <c r="N125" s="39">
        <v>86.899999999999594</v>
      </c>
      <c r="O125" t="e">
        <f t="shared" si="2"/>
        <v>#VALUE!</v>
      </c>
    </row>
    <row r="126" spans="14:15" x14ac:dyDescent="0.3">
      <c r="N126" s="39">
        <v>86.999999999999602</v>
      </c>
      <c r="O126" t="e">
        <f t="shared" si="2"/>
        <v>#VALUE!</v>
      </c>
    </row>
    <row r="127" spans="14:15" x14ac:dyDescent="0.3">
      <c r="N127" s="39">
        <v>87.099999999999596</v>
      </c>
      <c r="O127" t="e">
        <f t="shared" si="2"/>
        <v>#VALUE!</v>
      </c>
    </row>
    <row r="128" spans="14:15" x14ac:dyDescent="0.3">
      <c r="N128" s="39">
        <v>87.199999999999605</v>
      </c>
      <c r="O128" t="e">
        <f t="shared" si="2"/>
        <v>#VALUE!</v>
      </c>
    </row>
    <row r="129" spans="14:15" x14ac:dyDescent="0.3">
      <c r="N129" s="39">
        <v>87.299999999999599</v>
      </c>
      <c r="O129" t="e">
        <f t="shared" si="2"/>
        <v>#VALUE!</v>
      </c>
    </row>
    <row r="130" spans="14:15" x14ac:dyDescent="0.3">
      <c r="N130" s="39">
        <v>87.399999999999594</v>
      </c>
      <c r="O130" t="e">
        <f t="shared" si="2"/>
        <v>#VALUE!</v>
      </c>
    </row>
    <row r="131" spans="14:15" x14ac:dyDescent="0.3">
      <c r="N131" s="39">
        <v>87.499999999999602</v>
      </c>
      <c r="O131" t="e">
        <f t="shared" si="2"/>
        <v>#VALUE!</v>
      </c>
    </row>
    <row r="132" spans="14:15" x14ac:dyDescent="0.3">
      <c r="N132" s="39">
        <v>87.599999999999596</v>
      </c>
      <c r="O132" t="e">
        <f t="shared" si="2"/>
        <v>#VALUE!</v>
      </c>
    </row>
    <row r="133" spans="14:15" x14ac:dyDescent="0.3">
      <c r="N133" s="39">
        <v>87.699999999999605</v>
      </c>
      <c r="O133" t="e">
        <f t="shared" si="2"/>
        <v>#VALUE!</v>
      </c>
    </row>
    <row r="134" spans="14:15" x14ac:dyDescent="0.3">
      <c r="N134" s="39">
        <v>87.799999999999599</v>
      </c>
      <c r="O134" t="e">
        <f t="shared" si="2"/>
        <v>#VALUE!</v>
      </c>
    </row>
    <row r="135" spans="14:15" x14ac:dyDescent="0.3">
      <c r="N135" s="39">
        <v>87.899999999999594</v>
      </c>
      <c r="O135" t="e">
        <f t="shared" si="2"/>
        <v>#VALUE!</v>
      </c>
    </row>
    <row r="136" spans="14:15" x14ac:dyDescent="0.3">
      <c r="N136" s="39">
        <v>87.999999999999503</v>
      </c>
      <c r="O136" t="e">
        <f t="shared" si="2"/>
        <v>#VALUE!</v>
      </c>
    </row>
    <row r="137" spans="14:15" x14ac:dyDescent="0.3">
      <c r="N137" s="39">
        <v>88.099999999999497</v>
      </c>
      <c r="O137" t="e">
        <f t="shared" si="2"/>
        <v>#VALUE!</v>
      </c>
    </row>
    <row r="138" spans="14:15" x14ac:dyDescent="0.3">
      <c r="N138" s="39">
        <v>88.199999999999505</v>
      </c>
      <c r="O138" t="e">
        <f t="shared" si="2"/>
        <v>#VALUE!</v>
      </c>
    </row>
    <row r="139" spans="14:15" x14ac:dyDescent="0.3">
      <c r="N139" s="39">
        <v>88.2999999999995</v>
      </c>
      <c r="O139" t="e">
        <f t="shared" si="2"/>
        <v>#VALUE!</v>
      </c>
    </row>
    <row r="140" spans="14:15" x14ac:dyDescent="0.3">
      <c r="N140" s="39">
        <v>88.399999999999494</v>
      </c>
      <c r="O140" t="e">
        <f t="shared" si="2"/>
        <v>#VALUE!</v>
      </c>
    </row>
    <row r="141" spans="14:15" x14ac:dyDescent="0.3">
      <c r="N141" s="39">
        <v>88.499999999999503</v>
      </c>
      <c r="O141" t="e">
        <f t="shared" si="2"/>
        <v>#VALUE!</v>
      </c>
    </row>
    <row r="142" spans="14:15" x14ac:dyDescent="0.3">
      <c r="N142" s="39">
        <v>88.599999999999497</v>
      </c>
      <c r="O142" t="e">
        <f t="shared" si="2"/>
        <v>#VALUE!</v>
      </c>
    </row>
    <row r="143" spans="14:15" x14ac:dyDescent="0.3">
      <c r="N143" s="39">
        <v>88.699999999999505</v>
      </c>
      <c r="O143" t="e">
        <f t="shared" si="2"/>
        <v>#VALUE!</v>
      </c>
    </row>
    <row r="144" spans="14:15" x14ac:dyDescent="0.3">
      <c r="N144" s="39">
        <v>88.7999999999995</v>
      </c>
      <c r="O144" t="e">
        <f t="shared" si="2"/>
        <v>#VALUE!</v>
      </c>
    </row>
    <row r="145" spans="14:16" x14ac:dyDescent="0.3">
      <c r="N145" s="39">
        <v>88.899999999999494</v>
      </c>
      <c r="O145" t="e">
        <f t="shared" si="2"/>
        <v>#VALUE!</v>
      </c>
    </row>
    <row r="146" spans="14:16" x14ac:dyDescent="0.3">
      <c r="N146" s="39">
        <v>88.999999999999503</v>
      </c>
      <c r="O146" t="e">
        <f t="shared" si="2"/>
        <v>#VALUE!</v>
      </c>
    </row>
    <row r="147" spans="14:16" x14ac:dyDescent="0.3">
      <c r="N147" s="39">
        <v>89.099999999999497</v>
      </c>
      <c r="O147" t="e">
        <f t="shared" si="2"/>
        <v>#VALUE!</v>
      </c>
    </row>
    <row r="148" spans="14:16" x14ac:dyDescent="0.3">
      <c r="N148" s="39">
        <v>89.199999999999505</v>
      </c>
      <c r="O148" t="e">
        <f t="shared" si="2"/>
        <v>#VALUE!</v>
      </c>
    </row>
    <row r="149" spans="14:16" x14ac:dyDescent="0.3">
      <c r="N149" s="39">
        <v>89.2999999999995</v>
      </c>
      <c r="O149" t="e">
        <f t="shared" si="2"/>
        <v>#VALUE!</v>
      </c>
    </row>
    <row r="150" spans="14:16" x14ac:dyDescent="0.3">
      <c r="N150" s="39">
        <v>89.399999999999494</v>
      </c>
      <c r="O150" t="e">
        <f t="shared" si="2"/>
        <v>#VALUE!</v>
      </c>
    </row>
    <row r="151" spans="14:16" x14ac:dyDescent="0.3">
      <c r="N151" s="39">
        <v>89.499999999999503</v>
      </c>
      <c r="O151" t="e">
        <f t="shared" si="2"/>
        <v>#VALUE!</v>
      </c>
    </row>
    <row r="152" spans="14:16" x14ac:dyDescent="0.3">
      <c r="N152" s="39">
        <v>89.599999999999497</v>
      </c>
      <c r="O152" t="e">
        <f t="shared" si="2"/>
        <v>#VALUE!</v>
      </c>
    </row>
    <row r="153" spans="14:16" x14ac:dyDescent="0.3">
      <c r="N153" s="39">
        <v>89.699999999999406</v>
      </c>
      <c r="O153" t="e">
        <f t="shared" si="2"/>
        <v>#VALUE!</v>
      </c>
    </row>
    <row r="154" spans="14:16" x14ac:dyDescent="0.3">
      <c r="N154" s="39">
        <v>89.7999999999994</v>
      </c>
      <c r="O154" t="e">
        <f t="shared" si="2"/>
        <v>#VALUE!</v>
      </c>
    </row>
    <row r="155" spans="14:16" x14ac:dyDescent="0.3">
      <c r="N155" s="39">
        <v>89.899999999999395</v>
      </c>
      <c r="O155" t="e">
        <f t="shared" si="2"/>
        <v>#VALUE!</v>
      </c>
    </row>
    <row r="156" spans="14:16" x14ac:dyDescent="0.3">
      <c r="N156" s="39">
        <v>89.999999999999403</v>
      </c>
      <c r="P156" t="e">
        <f t="shared" ref="P156:P187" si="3">_xlfn.NORM.DIST($N156,$F$11,$F$12,FALSE)</f>
        <v>#VALUE!</v>
      </c>
    </row>
    <row r="157" spans="14:16" x14ac:dyDescent="0.3">
      <c r="N157" s="39">
        <v>90.099999999999397</v>
      </c>
      <c r="P157" t="e">
        <f t="shared" si="3"/>
        <v>#VALUE!</v>
      </c>
    </row>
    <row r="158" spans="14:16" x14ac:dyDescent="0.3">
      <c r="N158" s="39">
        <v>90.199999999999406</v>
      </c>
      <c r="P158" t="e">
        <f t="shared" si="3"/>
        <v>#VALUE!</v>
      </c>
    </row>
    <row r="159" spans="14:16" x14ac:dyDescent="0.3">
      <c r="N159" s="39">
        <v>90.2999999999994</v>
      </c>
      <c r="P159" t="e">
        <f t="shared" si="3"/>
        <v>#VALUE!</v>
      </c>
    </row>
    <row r="160" spans="14:16" x14ac:dyDescent="0.3">
      <c r="N160" s="39">
        <v>90.399999999999395</v>
      </c>
      <c r="P160" t="e">
        <f t="shared" si="3"/>
        <v>#VALUE!</v>
      </c>
    </row>
    <row r="161" spans="14:16" x14ac:dyDescent="0.3">
      <c r="N161" s="39">
        <v>90.499999999999403</v>
      </c>
      <c r="P161" t="e">
        <f t="shared" si="3"/>
        <v>#VALUE!</v>
      </c>
    </row>
    <row r="162" spans="14:16" x14ac:dyDescent="0.3">
      <c r="N162" s="39">
        <v>90.599999999999397</v>
      </c>
      <c r="P162" t="e">
        <f t="shared" si="3"/>
        <v>#VALUE!</v>
      </c>
    </row>
    <row r="163" spans="14:16" x14ac:dyDescent="0.3">
      <c r="N163" s="39">
        <v>90.699999999999406</v>
      </c>
      <c r="P163" t="e">
        <f t="shared" si="3"/>
        <v>#VALUE!</v>
      </c>
    </row>
    <row r="164" spans="14:16" x14ac:dyDescent="0.3">
      <c r="N164" s="39">
        <v>90.7999999999994</v>
      </c>
      <c r="P164" t="e">
        <f t="shared" si="3"/>
        <v>#VALUE!</v>
      </c>
    </row>
    <row r="165" spans="14:16" x14ac:dyDescent="0.3">
      <c r="N165" s="39">
        <v>90.899999999999395</v>
      </c>
      <c r="P165" t="e">
        <f t="shared" si="3"/>
        <v>#VALUE!</v>
      </c>
    </row>
    <row r="166" spans="14:16" x14ac:dyDescent="0.3">
      <c r="N166" s="39">
        <v>90.999999999999403</v>
      </c>
      <c r="P166" t="e">
        <f t="shared" si="3"/>
        <v>#VALUE!</v>
      </c>
    </row>
    <row r="167" spans="14:16" x14ac:dyDescent="0.3">
      <c r="N167" s="39">
        <v>91.099999999999397</v>
      </c>
      <c r="P167" t="e">
        <f t="shared" si="3"/>
        <v>#VALUE!</v>
      </c>
    </row>
    <row r="168" spans="14:16" x14ac:dyDescent="0.3">
      <c r="N168" s="39">
        <v>91.199999999999406</v>
      </c>
      <c r="P168" t="e">
        <f t="shared" si="3"/>
        <v>#VALUE!</v>
      </c>
    </row>
    <row r="169" spans="14:16" x14ac:dyDescent="0.3">
      <c r="N169" s="39">
        <v>91.2999999999994</v>
      </c>
      <c r="P169" t="e">
        <f t="shared" si="3"/>
        <v>#VALUE!</v>
      </c>
    </row>
    <row r="170" spans="14:16" x14ac:dyDescent="0.3">
      <c r="N170" s="39">
        <v>91.399999999999395</v>
      </c>
      <c r="P170" t="e">
        <f t="shared" si="3"/>
        <v>#VALUE!</v>
      </c>
    </row>
    <row r="171" spans="14:16" x14ac:dyDescent="0.3">
      <c r="N171" s="39">
        <v>91.499999999999304</v>
      </c>
      <c r="P171" t="e">
        <f t="shared" si="3"/>
        <v>#VALUE!</v>
      </c>
    </row>
    <row r="172" spans="14:16" x14ac:dyDescent="0.3">
      <c r="N172" s="39">
        <v>91.599999999999298</v>
      </c>
      <c r="P172" t="e">
        <f t="shared" si="3"/>
        <v>#VALUE!</v>
      </c>
    </row>
    <row r="173" spans="14:16" x14ac:dyDescent="0.3">
      <c r="N173" s="39">
        <v>91.699999999999307</v>
      </c>
      <c r="P173" t="e">
        <f t="shared" si="3"/>
        <v>#VALUE!</v>
      </c>
    </row>
    <row r="174" spans="14:16" x14ac:dyDescent="0.3">
      <c r="N174" s="39">
        <v>91.799999999999301</v>
      </c>
      <c r="P174" t="e">
        <f t="shared" si="3"/>
        <v>#VALUE!</v>
      </c>
    </row>
    <row r="175" spans="14:16" x14ac:dyDescent="0.3">
      <c r="N175" s="39">
        <v>91.899999999999295</v>
      </c>
      <c r="P175" t="e">
        <f t="shared" si="3"/>
        <v>#VALUE!</v>
      </c>
    </row>
    <row r="176" spans="14:16" x14ac:dyDescent="0.3">
      <c r="N176" s="39">
        <v>91.999999999999304</v>
      </c>
      <c r="P176" t="e">
        <f t="shared" si="3"/>
        <v>#VALUE!</v>
      </c>
    </row>
    <row r="177" spans="14:16" x14ac:dyDescent="0.3">
      <c r="N177" s="39">
        <v>92.099999999999298</v>
      </c>
      <c r="P177" t="e">
        <f t="shared" si="3"/>
        <v>#VALUE!</v>
      </c>
    </row>
    <row r="178" spans="14:16" x14ac:dyDescent="0.3">
      <c r="N178" s="39">
        <v>92.199999999999307</v>
      </c>
      <c r="P178" t="e">
        <f t="shared" si="3"/>
        <v>#VALUE!</v>
      </c>
    </row>
    <row r="179" spans="14:16" x14ac:dyDescent="0.3">
      <c r="N179" s="39">
        <v>92.299999999999301</v>
      </c>
      <c r="P179" t="e">
        <f t="shared" si="3"/>
        <v>#VALUE!</v>
      </c>
    </row>
    <row r="180" spans="14:16" x14ac:dyDescent="0.3">
      <c r="N180" s="39">
        <v>92.399999999999295</v>
      </c>
      <c r="P180" t="e">
        <f t="shared" si="3"/>
        <v>#VALUE!</v>
      </c>
    </row>
    <row r="181" spans="14:16" x14ac:dyDescent="0.3">
      <c r="N181" s="39">
        <v>92.499999999999304</v>
      </c>
      <c r="P181" t="e">
        <f t="shared" si="3"/>
        <v>#VALUE!</v>
      </c>
    </row>
    <row r="182" spans="14:16" x14ac:dyDescent="0.3">
      <c r="N182" s="39">
        <v>92.599999999999298</v>
      </c>
      <c r="P182" t="e">
        <f t="shared" si="3"/>
        <v>#VALUE!</v>
      </c>
    </row>
    <row r="183" spans="14:16" x14ac:dyDescent="0.3">
      <c r="N183" s="39">
        <v>92.699999999999307</v>
      </c>
      <c r="P183" t="e">
        <f t="shared" si="3"/>
        <v>#VALUE!</v>
      </c>
    </row>
    <row r="184" spans="14:16" x14ac:dyDescent="0.3">
      <c r="N184" s="39">
        <v>92.799999999999301</v>
      </c>
      <c r="P184" t="e">
        <f t="shared" si="3"/>
        <v>#VALUE!</v>
      </c>
    </row>
    <row r="185" spans="14:16" x14ac:dyDescent="0.3">
      <c r="N185" s="39">
        <v>92.899999999999295</v>
      </c>
      <c r="P185" t="e">
        <f t="shared" si="3"/>
        <v>#VALUE!</v>
      </c>
    </row>
    <row r="186" spans="14:16" x14ac:dyDescent="0.3">
      <c r="N186" s="39">
        <v>92.999999999999304</v>
      </c>
      <c r="P186" t="e">
        <f t="shared" si="3"/>
        <v>#VALUE!</v>
      </c>
    </row>
    <row r="187" spans="14:16" x14ac:dyDescent="0.3">
      <c r="N187" s="39">
        <v>93.099999999999298</v>
      </c>
      <c r="P187" t="e">
        <f t="shared" si="3"/>
        <v>#VALUE!</v>
      </c>
    </row>
    <row r="188" spans="14:16" x14ac:dyDescent="0.3">
      <c r="N188" s="39">
        <v>93.199999999999207</v>
      </c>
      <c r="P188" t="e">
        <f t="shared" ref="P188:P219" si="4">_xlfn.NORM.DIST($N188,$F$11,$F$12,FALSE)</f>
        <v>#VALUE!</v>
      </c>
    </row>
    <row r="189" spans="14:16" x14ac:dyDescent="0.3">
      <c r="N189" s="39">
        <v>93.299999999999201</v>
      </c>
      <c r="P189" t="e">
        <f t="shared" si="4"/>
        <v>#VALUE!</v>
      </c>
    </row>
    <row r="190" spans="14:16" x14ac:dyDescent="0.3">
      <c r="N190" s="39">
        <v>93.399999999999196</v>
      </c>
      <c r="P190" t="e">
        <f t="shared" si="4"/>
        <v>#VALUE!</v>
      </c>
    </row>
    <row r="191" spans="14:16" x14ac:dyDescent="0.3">
      <c r="N191" s="39">
        <v>93.499999999999204</v>
      </c>
      <c r="P191" t="e">
        <f t="shared" si="4"/>
        <v>#VALUE!</v>
      </c>
    </row>
    <row r="192" spans="14:16" x14ac:dyDescent="0.3">
      <c r="N192" s="39">
        <v>93.599999999999199</v>
      </c>
      <c r="P192" t="e">
        <f t="shared" si="4"/>
        <v>#VALUE!</v>
      </c>
    </row>
    <row r="193" spans="14:16" x14ac:dyDescent="0.3">
      <c r="N193" s="39">
        <v>93.699999999999207</v>
      </c>
      <c r="P193" t="e">
        <f t="shared" si="4"/>
        <v>#VALUE!</v>
      </c>
    </row>
    <row r="194" spans="14:16" x14ac:dyDescent="0.3">
      <c r="N194" s="39">
        <v>93.799999999999201</v>
      </c>
      <c r="P194" t="e">
        <f t="shared" si="4"/>
        <v>#VALUE!</v>
      </c>
    </row>
    <row r="195" spans="14:16" x14ac:dyDescent="0.3">
      <c r="N195" s="39">
        <v>93.899999999999196</v>
      </c>
      <c r="P195" t="e">
        <f t="shared" si="4"/>
        <v>#VALUE!</v>
      </c>
    </row>
    <row r="196" spans="14:16" x14ac:dyDescent="0.3">
      <c r="N196" s="39">
        <v>93.999999999999204</v>
      </c>
      <c r="P196" t="e">
        <f t="shared" si="4"/>
        <v>#VALUE!</v>
      </c>
    </row>
    <row r="197" spans="14:16" x14ac:dyDescent="0.3">
      <c r="N197" s="39">
        <v>94.099999999999199</v>
      </c>
      <c r="P197" t="e">
        <f t="shared" si="4"/>
        <v>#VALUE!</v>
      </c>
    </row>
    <row r="198" spans="14:16" x14ac:dyDescent="0.3">
      <c r="N198" s="39">
        <v>94.199999999999207</v>
      </c>
      <c r="P198" t="e">
        <f t="shared" si="4"/>
        <v>#VALUE!</v>
      </c>
    </row>
    <row r="199" spans="14:16" x14ac:dyDescent="0.3">
      <c r="N199" s="39">
        <v>94.299999999999201</v>
      </c>
      <c r="P199" t="e">
        <f t="shared" si="4"/>
        <v>#VALUE!</v>
      </c>
    </row>
    <row r="200" spans="14:16" x14ac:dyDescent="0.3">
      <c r="N200" s="39">
        <v>94.399999999999196</v>
      </c>
      <c r="P200" t="e">
        <f t="shared" si="4"/>
        <v>#VALUE!</v>
      </c>
    </row>
    <row r="201" spans="14:16" x14ac:dyDescent="0.3">
      <c r="N201" s="39">
        <v>94.499999999999204</v>
      </c>
      <c r="P201" t="e">
        <f t="shared" si="4"/>
        <v>#VALUE!</v>
      </c>
    </row>
    <row r="202" spans="14:16" x14ac:dyDescent="0.3">
      <c r="N202" s="39">
        <v>94.599999999999199</v>
      </c>
      <c r="P202" t="e">
        <f t="shared" si="4"/>
        <v>#VALUE!</v>
      </c>
    </row>
    <row r="203" spans="14:16" x14ac:dyDescent="0.3">
      <c r="N203" s="39">
        <v>94.699999999999207</v>
      </c>
      <c r="P203" t="e">
        <f t="shared" si="4"/>
        <v>#VALUE!</v>
      </c>
    </row>
    <row r="204" spans="14:16" x14ac:dyDescent="0.3">
      <c r="N204" s="39">
        <v>94.799999999999201</v>
      </c>
      <c r="P204" t="e">
        <f t="shared" si="4"/>
        <v>#VALUE!</v>
      </c>
    </row>
    <row r="205" spans="14:16" x14ac:dyDescent="0.3">
      <c r="N205" s="39">
        <v>94.899999999999196</v>
      </c>
      <c r="P205" t="e">
        <f t="shared" si="4"/>
        <v>#VALUE!</v>
      </c>
    </row>
    <row r="206" spans="14:16" x14ac:dyDescent="0.3">
      <c r="N206" s="39">
        <v>94.999999999999105</v>
      </c>
      <c r="P206" t="e">
        <f t="shared" si="4"/>
        <v>#VALUE!</v>
      </c>
    </row>
    <row r="207" spans="14:16" x14ac:dyDescent="0.3">
      <c r="N207" s="39">
        <v>95.099999999999099</v>
      </c>
      <c r="P207" t="e">
        <f t="shared" si="4"/>
        <v>#VALUE!</v>
      </c>
    </row>
    <row r="208" spans="14:16" x14ac:dyDescent="0.3">
      <c r="N208" s="39">
        <v>95.199999999999093</v>
      </c>
      <c r="P208" t="e">
        <f t="shared" si="4"/>
        <v>#VALUE!</v>
      </c>
    </row>
    <row r="209" spans="14:16" x14ac:dyDescent="0.3">
      <c r="N209" s="39">
        <v>95.299999999999102</v>
      </c>
      <c r="P209" t="e">
        <f t="shared" si="4"/>
        <v>#VALUE!</v>
      </c>
    </row>
    <row r="210" spans="14:16" x14ac:dyDescent="0.3">
      <c r="N210" s="39">
        <v>95.399999999999096</v>
      </c>
      <c r="P210" t="e">
        <f t="shared" si="4"/>
        <v>#VALUE!</v>
      </c>
    </row>
    <row r="211" spans="14:16" x14ac:dyDescent="0.3">
      <c r="N211" s="39">
        <v>95.499999999999105</v>
      </c>
      <c r="P211" t="e">
        <f t="shared" si="4"/>
        <v>#VALUE!</v>
      </c>
    </row>
    <row r="212" spans="14:16" x14ac:dyDescent="0.3">
      <c r="N212" s="39">
        <v>95.599999999999099</v>
      </c>
      <c r="P212" t="e">
        <f t="shared" si="4"/>
        <v>#VALUE!</v>
      </c>
    </row>
    <row r="213" spans="14:16" x14ac:dyDescent="0.3">
      <c r="N213" s="39">
        <v>95.699999999999093</v>
      </c>
      <c r="P213" t="e">
        <f t="shared" si="4"/>
        <v>#VALUE!</v>
      </c>
    </row>
    <row r="214" spans="14:16" x14ac:dyDescent="0.3">
      <c r="N214" s="39">
        <v>95.799999999999102</v>
      </c>
      <c r="P214" t="e">
        <f t="shared" si="4"/>
        <v>#VALUE!</v>
      </c>
    </row>
    <row r="215" spans="14:16" x14ac:dyDescent="0.3">
      <c r="N215" s="39">
        <v>95.899999999999096</v>
      </c>
      <c r="P215" t="e">
        <f t="shared" si="4"/>
        <v>#VALUE!</v>
      </c>
    </row>
    <row r="216" spans="14:16" x14ac:dyDescent="0.3">
      <c r="N216" s="39">
        <v>95.999999999999105</v>
      </c>
      <c r="P216" t="e">
        <f t="shared" si="4"/>
        <v>#VALUE!</v>
      </c>
    </row>
    <row r="217" spans="14:16" x14ac:dyDescent="0.3">
      <c r="N217" s="39">
        <v>96.099999999999099</v>
      </c>
      <c r="P217" t="e">
        <f t="shared" si="4"/>
        <v>#VALUE!</v>
      </c>
    </row>
    <row r="218" spans="14:16" x14ac:dyDescent="0.3">
      <c r="N218" s="39">
        <v>96.199999999999093</v>
      </c>
      <c r="P218" t="e">
        <f t="shared" si="4"/>
        <v>#VALUE!</v>
      </c>
    </row>
    <row r="219" spans="14:16" x14ac:dyDescent="0.3">
      <c r="N219" s="39">
        <v>96.299999999999102</v>
      </c>
      <c r="P219" t="e">
        <f t="shared" si="4"/>
        <v>#VALUE!</v>
      </c>
    </row>
    <row r="220" spans="14:16" x14ac:dyDescent="0.3">
      <c r="N220" s="39">
        <v>96.399999999999096</v>
      </c>
      <c r="P220" t="e">
        <f t="shared" ref="P220:P256" si="5">_xlfn.NORM.DIST($N220,$F$11,$F$12,FALSE)</f>
        <v>#VALUE!</v>
      </c>
    </row>
    <row r="221" spans="14:16" x14ac:dyDescent="0.3">
      <c r="N221" s="39">
        <v>96.499999999999105</v>
      </c>
      <c r="P221" t="e">
        <f t="shared" si="5"/>
        <v>#VALUE!</v>
      </c>
    </row>
    <row r="222" spans="14:16" x14ac:dyDescent="0.3">
      <c r="N222" s="39">
        <v>96.599999999999099</v>
      </c>
      <c r="P222" t="e">
        <f t="shared" si="5"/>
        <v>#VALUE!</v>
      </c>
    </row>
    <row r="223" spans="14:16" x14ac:dyDescent="0.3">
      <c r="N223" s="39">
        <v>96.699999999999093</v>
      </c>
      <c r="P223" t="e">
        <f t="shared" si="5"/>
        <v>#VALUE!</v>
      </c>
    </row>
    <row r="224" spans="14:16" x14ac:dyDescent="0.3">
      <c r="N224" s="39">
        <v>96.799999999999002</v>
      </c>
      <c r="P224" t="e">
        <f t="shared" si="5"/>
        <v>#VALUE!</v>
      </c>
    </row>
    <row r="225" spans="14:16" x14ac:dyDescent="0.3">
      <c r="N225" s="39">
        <v>96.899999999998997</v>
      </c>
      <c r="P225" t="e">
        <f t="shared" si="5"/>
        <v>#VALUE!</v>
      </c>
    </row>
    <row r="226" spans="14:16" x14ac:dyDescent="0.3">
      <c r="N226" s="39">
        <v>96.999999999999005</v>
      </c>
      <c r="P226" t="e">
        <f t="shared" si="5"/>
        <v>#VALUE!</v>
      </c>
    </row>
    <row r="227" spans="14:16" x14ac:dyDescent="0.3">
      <c r="N227" s="39">
        <v>97.099999999999</v>
      </c>
      <c r="P227" t="e">
        <f t="shared" si="5"/>
        <v>#VALUE!</v>
      </c>
    </row>
    <row r="228" spans="14:16" x14ac:dyDescent="0.3">
      <c r="N228" s="39">
        <v>97.199999999998994</v>
      </c>
      <c r="P228" t="e">
        <f t="shared" si="5"/>
        <v>#VALUE!</v>
      </c>
    </row>
    <row r="229" spans="14:16" x14ac:dyDescent="0.3">
      <c r="N229" s="39">
        <v>97.299999999999002</v>
      </c>
      <c r="P229" t="e">
        <f t="shared" si="5"/>
        <v>#VALUE!</v>
      </c>
    </row>
    <row r="230" spans="14:16" x14ac:dyDescent="0.3">
      <c r="N230" s="39">
        <v>97.399999999998997</v>
      </c>
      <c r="P230" t="e">
        <f t="shared" si="5"/>
        <v>#VALUE!</v>
      </c>
    </row>
    <row r="231" spans="14:16" x14ac:dyDescent="0.3">
      <c r="N231" s="39">
        <v>97.499999999999005</v>
      </c>
      <c r="P231" t="e">
        <f t="shared" si="5"/>
        <v>#VALUE!</v>
      </c>
    </row>
    <row r="232" spans="14:16" x14ac:dyDescent="0.3">
      <c r="N232" s="39">
        <v>97.599999999999</v>
      </c>
      <c r="P232" t="e">
        <f t="shared" si="5"/>
        <v>#VALUE!</v>
      </c>
    </row>
    <row r="233" spans="14:16" x14ac:dyDescent="0.3">
      <c r="N233" s="39">
        <v>97.699999999998994</v>
      </c>
      <c r="P233" t="e">
        <f t="shared" si="5"/>
        <v>#VALUE!</v>
      </c>
    </row>
    <row r="234" spans="14:16" x14ac:dyDescent="0.3">
      <c r="N234" s="39">
        <v>97.799999999999002</v>
      </c>
      <c r="P234" t="e">
        <f t="shared" si="5"/>
        <v>#VALUE!</v>
      </c>
    </row>
    <row r="235" spans="14:16" x14ac:dyDescent="0.3">
      <c r="N235" s="39">
        <v>97.899999999998997</v>
      </c>
      <c r="P235" t="e">
        <f t="shared" si="5"/>
        <v>#VALUE!</v>
      </c>
    </row>
    <row r="236" spans="14:16" x14ac:dyDescent="0.3">
      <c r="N236" s="39">
        <v>97.999999999999005</v>
      </c>
      <c r="P236" t="e">
        <f t="shared" si="5"/>
        <v>#VALUE!</v>
      </c>
    </row>
    <row r="237" spans="14:16" x14ac:dyDescent="0.3">
      <c r="N237" s="39">
        <v>98.099999999999</v>
      </c>
      <c r="P237" t="e">
        <f t="shared" si="5"/>
        <v>#VALUE!</v>
      </c>
    </row>
    <row r="238" spans="14:16" x14ac:dyDescent="0.3">
      <c r="N238" s="39">
        <v>98.199999999998994</v>
      </c>
      <c r="P238" t="e">
        <f t="shared" si="5"/>
        <v>#VALUE!</v>
      </c>
    </row>
    <row r="239" spans="14:16" x14ac:dyDescent="0.3">
      <c r="N239" s="39">
        <v>98.299999999999002</v>
      </c>
      <c r="P239" t="e">
        <f t="shared" si="5"/>
        <v>#VALUE!</v>
      </c>
    </row>
    <row r="240" spans="14:16" x14ac:dyDescent="0.3">
      <c r="N240" s="39">
        <v>98.399999999998997</v>
      </c>
      <c r="P240" t="e">
        <f t="shared" si="5"/>
        <v>#VALUE!</v>
      </c>
    </row>
    <row r="241" spans="14:16" x14ac:dyDescent="0.3">
      <c r="N241" s="39">
        <v>98.499999999998906</v>
      </c>
      <c r="P241" t="e">
        <f t="shared" si="5"/>
        <v>#VALUE!</v>
      </c>
    </row>
    <row r="242" spans="14:16" x14ac:dyDescent="0.3">
      <c r="N242" s="39">
        <v>98.5999999999989</v>
      </c>
      <c r="P242" t="e">
        <f t="shared" si="5"/>
        <v>#VALUE!</v>
      </c>
    </row>
    <row r="243" spans="14:16" x14ac:dyDescent="0.3">
      <c r="N243" s="39">
        <v>98.699999999998894</v>
      </c>
      <c r="P243" t="e">
        <f t="shared" si="5"/>
        <v>#VALUE!</v>
      </c>
    </row>
    <row r="244" spans="14:16" x14ac:dyDescent="0.3">
      <c r="N244" s="39">
        <v>98.799999999998903</v>
      </c>
      <c r="P244" t="e">
        <f t="shared" si="5"/>
        <v>#VALUE!</v>
      </c>
    </row>
    <row r="245" spans="14:16" x14ac:dyDescent="0.3">
      <c r="N245" s="39">
        <v>98.899999999998897</v>
      </c>
      <c r="P245" t="e">
        <f t="shared" si="5"/>
        <v>#VALUE!</v>
      </c>
    </row>
    <row r="246" spans="14:16" x14ac:dyDescent="0.3">
      <c r="N246" s="39">
        <v>98.999999999998906</v>
      </c>
      <c r="P246" t="e">
        <f t="shared" si="5"/>
        <v>#VALUE!</v>
      </c>
    </row>
    <row r="247" spans="14:16" x14ac:dyDescent="0.3">
      <c r="N247" s="39">
        <v>99.0999999999989</v>
      </c>
      <c r="P247" t="e">
        <f t="shared" si="5"/>
        <v>#VALUE!</v>
      </c>
    </row>
    <row r="248" spans="14:16" x14ac:dyDescent="0.3">
      <c r="N248" s="39">
        <v>99.199999999998894</v>
      </c>
      <c r="P248" t="e">
        <f t="shared" si="5"/>
        <v>#VALUE!</v>
      </c>
    </row>
    <row r="249" spans="14:16" x14ac:dyDescent="0.3">
      <c r="N249" s="39">
        <v>99.299999999998903</v>
      </c>
      <c r="P249" t="e">
        <f t="shared" si="5"/>
        <v>#VALUE!</v>
      </c>
    </row>
    <row r="250" spans="14:16" x14ac:dyDescent="0.3">
      <c r="N250" s="39">
        <v>99.399999999998897</v>
      </c>
      <c r="P250" t="e">
        <f t="shared" si="5"/>
        <v>#VALUE!</v>
      </c>
    </row>
    <row r="251" spans="14:16" x14ac:dyDescent="0.3">
      <c r="N251" s="39">
        <v>99.499999999998906</v>
      </c>
      <c r="P251" t="e">
        <f t="shared" si="5"/>
        <v>#VALUE!</v>
      </c>
    </row>
    <row r="252" spans="14:16" x14ac:dyDescent="0.3">
      <c r="N252" s="39">
        <v>99.5999999999989</v>
      </c>
      <c r="P252" t="e">
        <f t="shared" si="5"/>
        <v>#VALUE!</v>
      </c>
    </row>
    <row r="253" spans="14:16" x14ac:dyDescent="0.3">
      <c r="N253" s="39">
        <v>99.699999999998894</v>
      </c>
      <c r="P253" t="e">
        <f t="shared" si="5"/>
        <v>#VALUE!</v>
      </c>
    </row>
    <row r="254" spans="14:16" x14ac:dyDescent="0.3">
      <c r="N254" s="39">
        <v>99.799999999998903</v>
      </c>
      <c r="P254" t="e">
        <f t="shared" si="5"/>
        <v>#VALUE!</v>
      </c>
    </row>
    <row r="255" spans="14:16" x14ac:dyDescent="0.3">
      <c r="N255" s="39">
        <v>99.899999999998897</v>
      </c>
      <c r="P255" t="e">
        <f t="shared" si="5"/>
        <v>#VALUE!</v>
      </c>
    </row>
    <row r="256" spans="14:16" x14ac:dyDescent="0.3">
      <c r="N256" s="39">
        <v>99.999999999998906</v>
      </c>
      <c r="P256" t="e">
        <f t="shared" si="5"/>
        <v>#VALUE!</v>
      </c>
    </row>
  </sheetData>
  <sheetProtection algorithmName="SHA-512" hashValue="nH0S2cutz44IA+/WLIUip09CHUpDmb2M3TERLs/KU9NHtYxCxHBIOL/XU47DSL/BbcU70KZmY6a3I5p0fnUXBA==" saltValue="uo5RoSkjUNRbgGjycfSGXA==" spinCount="100000" sheet="1" selectLockedCells="1"/>
  <mergeCells count="22">
    <mergeCell ref="G5:J5"/>
    <mergeCell ref="C8:C9"/>
    <mergeCell ref="D8:D9"/>
    <mergeCell ref="A77:B77"/>
    <mergeCell ref="C77:F77"/>
    <mergeCell ref="E8:E9"/>
    <mergeCell ref="C3:J3"/>
    <mergeCell ref="C4:E4"/>
    <mergeCell ref="C5:E5"/>
    <mergeCell ref="H77:J77"/>
    <mergeCell ref="A1:J1"/>
    <mergeCell ref="H6:J6"/>
    <mergeCell ref="E74:F74"/>
    <mergeCell ref="B8:B9"/>
    <mergeCell ref="A8:A9"/>
    <mergeCell ref="A4:B4"/>
    <mergeCell ref="A5:B5"/>
    <mergeCell ref="A6:B6"/>
    <mergeCell ref="D6:E6"/>
    <mergeCell ref="A2:J2"/>
    <mergeCell ref="A3:B3"/>
    <mergeCell ref="G4:J4"/>
  </mergeCells>
  <printOptions horizontalCentered="1"/>
  <pageMargins left="0.7" right="0.7" top="0.75" bottom="0.75" header="0.3" footer="0.3"/>
  <pageSetup fitToWidth="0" orientation="portrait" r:id="rId1"/>
  <colBreaks count="1" manualBreakCount="1">
    <brk id="11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2A0E2FCEBC441AE756F492ADF2ED4" ma:contentTypeVersion="9" ma:contentTypeDescription="Create a new document." ma:contentTypeScope="" ma:versionID="8bd8c6f627c51f7d7884dd4e3004624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abc3abc20e9196f491b5d338ad08c94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AC38E1-3B12-4FDE-9612-559071BEA6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93FC3-1218-48CC-AC25-DF17794CE1C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df5cfbf-cf86-4eb7-ac31-a9fd007554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19EF99-AAC2-464C-A3C5-5CCC37B300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Jt Core PF Calc</vt:lpstr>
      <vt:lpstr>'Jt Core PF Calc'!Print_Area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Landefeld</dc:creator>
  <cp:lastModifiedBy>Julia Miller</cp:lastModifiedBy>
  <cp:lastPrinted>2015-09-22T19:09:50Z</cp:lastPrinted>
  <dcterms:created xsi:type="dcterms:W3CDTF">2015-03-11T17:43:05Z</dcterms:created>
  <dcterms:modified xsi:type="dcterms:W3CDTF">2023-02-23T18:05:17Z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0x0101001EF2A0E2FCEBC441AE756F492ADF2ED4</vt:lpwstr>
  </property>
</Properties>
</file>